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G:\Mi unidad\Paola\Plan de Acción 2022-2023\Seguimiento II trimestre\Solicitud publicación seguimiento\"/>
    </mc:Choice>
  </mc:AlternateContent>
  <xr:revisionPtr revIDLastSave="0" documentId="13_ncr:1_{E3E814A6-A32C-4344-8DC7-FCC6EAAEB0C6}" xr6:coauthVersionLast="47" xr6:coauthVersionMax="47" xr10:uidLastSave="{00000000-0000-0000-0000-000000000000}"/>
  <bookViews>
    <workbookView xWindow="-110" yWindow="-110" windowWidth="19420" windowHeight="10420" activeTab="1" xr2:uid="{00000000-000D-0000-FFFF-FFFF00000000}"/>
  </bookViews>
  <sheets>
    <sheet name="Seguimiento Indicadores 2022" sheetId="1" r:id="rId1"/>
    <sheet name="Seguimiento Actividades 202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6" roundtripDataSignature="AMtx7mjjA8CfbEdwSyum8F/ji1I2+dW5+Q=="/>
    </ext>
  </extLst>
</workbook>
</file>

<file path=xl/calcChain.xml><?xml version="1.0" encoding="utf-8"?>
<calcChain xmlns="http://schemas.openxmlformats.org/spreadsheetml/2006/main">
  <c r="AF39" i="1" l="1"/>
  <c r="X39" i="1"/>
  <c r="R39" i="1"/>
  <c r="L39" i="1"/>
  <c r="AF38" i="1"/>
  <c r="X38" i="1"/>
  <c r="R38" i="1"/>
  <c r="L38" i="1"/>
  <c r="AF37" i="1"/>
  <c r="X37" i="1"/>
  <c r="R37" i="1"/>
  <c r="L37" i="1"/>
  <c r="AF36" i="1"/>
  <c r="X36" i="1"/>
  <c r="R36" i="1"/>
  <c r="L36" i="1"/>
  <c r="AF35" i="1"/>
  <c r="X35" i="1"/>
  <c r="Q35" i="1"/>
  <c r="P35" i="1"/>
  <c r="R35" i="1" s="1"/>
  <c r="L35" i="1"/>
  <c r="AF34" i="1"/>
  <c r="X34" i="1"/>
  <c r="R34" i="1"/>
  <c r="L34" i="1"/>
  <c r="AF33" i="1"/>
  <c r="X33" i="1"/>
  <c r="Q33" i="1"/>
  <c r="P33" i="1"/>
  <c r="R33" i="1" s="1"/>
  <c r="L33" i="1"/>
  <c r="AF32" i="1"/>
  <c r="X32" i="1"/>
  <c r="Q32" i="1"/>
  <c r="P32" i="1"/>
  <c r="R32" i="1" s="1"/>
  <c r="L32" i="1"/>
  <c r="AF31" i="1"/>
  <c r="X31" i="1"/>
  <c r="R31" i="1"/>
  <c r="L31" i="1"/>
  <c r="AF30" i="1"/>
  <c r="X30" i="1"/>
  <c r="R30" i="1"/>
  <c r="L30" i="1"/>
  <c r="AF29" i="1"/>
  <c r="X29" i="1"/>
  <c r="R29" i="1"/>
  <c r="L29" i="1"/>
  <c r="AF28" i="1"/>
  <c r="X28" i="1"/>
  <c r="R28" i="1"/>
  <c r="L28" i="1"/>
  <c r="AF27" i="1"/>
  <c r="X27" i="1"/>
  <c r="Q27" i="1"/>
  <c r="P27" i="1"/>
  <c r="R27" i="1" s="1"/>
  <c r="L27" i="1"/>
  <c r="AE26" i="1"/>
  <c r="AD26" i="1"/>
  <c r="AF26" i="1" s="1"/>
  <c r="W26" i="1"/>
  <c r="V26" i="1"/>
  <c r="X26" i="1" s="1"/>
  <c r="Q26" i="1"/>
  <c r="P26" i="1"/>
  <c r="R26" i="1" s="1"/>
  <c r="K26" i="1"/>
  <c r="J26" i="1"/>
  <c r="L26" i="1" s="1"/>
  <c r="AE25" i="1"/>
  <c r="AD25" i="1"/>
  <c r="AF25" i="1" s="1"/>
  <c r="W25" i="1"/>
  <c r="V25" i="1"/>
  <c r="X25" i="1" s="1"/>
  <c r="Q25" i="1"/>
  <c r="P25" i="1"/>
  <c r="R25" i="1" s="1"/>
  <c r="K25" i="1"/>
  <c r="J25" i="1"/>
  <c r="L25" i="1" s="1"/>
  <c r="AF24" i="1"/>
  <c r="X24" i="1"/>
  <c r="Q24" i="1"/>
  <c r="P24" i="1"/>
  <c r="R24" i="1" s="1"/>
  <c r="L24" i="1"/>
  <c r="AE23" i="1"/>
  <c r="AD23" i="1"/>
  <c r="AF23" i="1" s="1"/>
  <c r="W23" i="1"/>
  <c r="V23" i="1"/>
  <c r="X23" i="1" s="1"/>
  <c r="Q23" i="1"/>
  <c r="P23" i="1"/>
  <c r="R23" i="1" s="1"/>
  <c r="K23" i="1"/>
  <c r="J23" i="1"/>
  <c r="L23" i="1" s="1"/>
  <c r="AE22" i="1"/>
  <c r="AD22" i="1"/>
  <c r="AF22" i="1" s="1"/>
  <c r="W22" i="1"/>
  <c r="V22" i="1"/>
  <c r="X22" i="1" s="1"/>
  <c r="Q22" i="1"/>
  <c r="P22" i="1"/>
  <c r="R22" i="1" s="1"/>
  <c r="K22" i="1"/>
  <c r="J22" i="1"/>
  <c r="L22" i="1" s="1"/>
  <c r="AF21" i="1"/>
  <c r="X21" i="1"/>
  <c r="P21" i="1"/>
  <c r="R21" i="1" s="1"/>
  <c r="L21" i="1"/>
  <c r="Q20" i="1"/>
  <c r="P20" i="1"/>
  <c r="AF19" i="1"/>
  <c r="X19" i="1"/>
  <c r="Q19" i="1"/>
  <c r="P19" i="1"/>
  <c r="R19" i="1" s="1"/>
  <c r="L19" i="1"/>
  <c r="AF18" i="1"/>
  <c r="X18" i="1"/>
  <c r="Q18" i="1"/>
  <c r="P18" i="1"/>
  <c r="R18" i="1" s="1"/>
  <c r="L18" i="1"/>
  <c r="AF17" i="1"/>
  <c r="X17" i="1"/>
  <c r="Q17" i="1"/>
  <c r="P17" i="1"/>
  <c r="R17" i="1" s="1"/>
  <c r="L17" i="1"/>
  <c r="AF16" i="1"/>
  <c r="X16" i="1"/>
  <c r="R16" i="1"/>
  <c r="Q16" i="1"/>
  <c r="P16" i="1"/>
  <c r="L16" i="1"/>
  <c r="AF15" i="1"/>
  <c r="X15" i="1"/>
  <c r="Q15" i="1"/>
  <c r="P15" i="1"/>
  <c r="R15" i="1" s="1"/>
  <c r="L15" i="1"/>
  <c r="AF14" i="1"/>
  <c r="X14" i="1"/>
  <c r="Q14" i="1"/>
  <c r="P14" i="1"/>
  <c r="R14" i="1" s="1"/>
  <c r="L14" i="1"/>
  <c r="AE13" i="1"/>
  <c r="AD13" i="1"/>
  <c r="AF13" i="1" s="1"/>
  <c r="W13" i="1"/>
  <c r="V13" i="1"/>
  <c r="X13" i="1" s="1"/>
  <c r="Q13" i="1"/>
  <c r="P13" i="1"/>
  <c r="R13" i="1" s="1"/>
  <c r="K13" i="1"/>
  <c r="J13" i="1"/>
  <c r="L13" i="1" s="1"/>
  <c r="AE12" i="1"/>
  <c r="AD12" i="1"/>
  <c r="AF12" i="1" s="1"/>
  <c r="W12" i="1"/>
  <c r="V12" i="1"/>
  <c r="X12" i="1" s="1"/>
  <c r="Q12" i="1"/>
  <c r="P12" i="1"/>
  <c r="R12" i="1" s="1"/>
  <c r="K12" i="1"/>
  <c r="J12" i="1"/>
  <c r="L12" i="1" s="1"/>
  <c r="AF11" i="1"/>
  <c r="X11" i="1"/>
  <c r="Q11" i="1"/>
  <c r="P11" i="1"/>
  <c r="R11" i="1" s="1"/>
  <c r="L11" i="1"/>
  <c r="AE10" i="1"/>
  <c r="AD10" i="1"/>
  <c r="AF10" i="1" s="1"/>
  <c r="W10" i="1"/>
  <c r="V10" i="1"/>
  <c r="X10" i="1" s="1"/>
  <c r="R10" i="1"/>
  <c r="K10" i="1"/>
  <c r="J10" i="1"/>
  <c r="L10" i="1" s="1"/>
  <c r="AF9" i="1"/>
  <c r="X9" i="1"/>
  <c r="Q9" i="1"/>
  <c r="P9" i="1"/>
  <c r="R9" i="1" s="1"/>
  <c r="L9" i="1"/>
  <c r="AF8" i="1"/>
  <c r="X8" i="1"/>
  <c r="Q8" i="1"/>
  <c r="P8" i="1"/>
  <c r="R8" i="1" s="1"/>
  <c r="J8" i="1"/>
  <c r="L8" i="1" s="1"/>
  <c r="AF7" i="1"/>
  <c r="X7" i="1"/>
  <c r="R7" i="1"/>
  <c r="Q7" i="1"/>
  <c r="L7" i="1"/>
  <c r="AF6" i="1"/>
  <c r="X6" i="1"/>
  <c r="R6" i="1"/>
  <c r="Q6" i="1"/>
  <c r="L6" i="1"/>
  <c r="AF5" i="1"/>
  <c r="X5" i="1"/>
  <c r="R5" i="1"/>
  <c r="Q5" i="1"/>
  <c r="L5" i="1"/>
  <c r="AF4" i="1"/>
  <c r="X4" i="1"/>
  <c r="R4" i="1"/>
  <c r="L4" i="1"/>
  <c r="AF3" i="1"/>
  <c r="X3" i="1"/>
  <c r="Q3" i="1"/>
  <c r="P3" i="1"/>
  <c r="R3" i="1" s="1"/>
  <c r="K3" i="1"/>
  <c r="J3" i="1"/>
  <c r="L3" i="1" s="1"/>
</calcChain>
</file>

<file path=xl/sharedStrings.xml><?xml version="1.0" encoding="utf-8"?>
<sst xmlns="http://schemas.openxmlformats.org/spreadsheetml/2006/main" count="2014" uniqueCount="901">
  <si>
    <t>Seguimiento al Mapeo de resultados del Plan de acción 2022
Unidad de Búsqueda de Personas dadas por Desaparecidas - UBPD</t>
  </si>
  <si>
    <t>SEGUIMIENTO PRIMER TRIMESTRE DE 2022</t>
  </si>
  <si>
    <t xml:space="preserve">SEGUIMIENTO SEGUNDO TRIMESTRE 2022 </t>
  </si>
  <si>
    <t xml:space="preserve">SEGUIMIENTO TERCER TRIMESTRE 2022 </t>
  </si>
  <si>
    <t xml:space="preserve">SEGUIMIENTO CUARTO TRIMESTRE 2022 </t>
  </si>
  <si>
    <t>ESTRATEGIA</t>
  </si>
  <si>
    <t>RESULTADO</t>
  </si>
  <si>
    <t>INDICADOR</t>
  </si>
  <si>
    <t>Meta 2022</t>
  </si>
  <si>
    <t>Lider</t>
  </si>
  <si>
    <t>Responsable Asociado</t>
  </si>
  <si>
    <t>Meta 2022 en valores absolutos</t>
  </si>
  <si>
    <t>Meta trimestral proyectada, en valores absolutos</t>
  </si>
  <si>
    <t>Logro trimestral en valores absolutos</t>
  </si>
  <si>
    <t>Porcentaje de cumplimiento trimestral</t>
  </si>
  <si>
    <t>Porcentaje de cumplimiento acumulado</t>
  </si>
  <si>
    <t>Lectura de cumplimiento 
acumulado 2022</t>
  </si>
  <si>
    <t>Avance cualitativo
1er trimestre de 2022</t>
  </si>
  <si>
    <t>Meta trimestral proyectada, en valores absolutos (acumulada)</t>
  </si>
  <si>
    <t>Logro trimestral en valores absolutos (acumulada)</t>
  </si>
  <si>
    <t>Avance cualitativo
2do trimestre de 2022</t>
  </si>
  <si>
    <t>Lectura de cumplimiento 
acumulado 2021</t>
  </si>
  <si>
    <t>Avance cualitativo
3er trimestre de 2022</t>
  </si>
  <si>
    <t>Retroalimentación OAP
3er trimestre de 2022</t>
  </si>
  <si>
    <t>Logros y Dificultades 3er trimestre 2022</t>
  </si>
  <si>
    <t>Avance cualitativo
4to trimestre de 2022</t>
  </si>
  <si>
    <t>Retroalimentación OAP
4to trimestre de 2022</t>
  </si>
  <si>
    <t>Logros y Dificultades 4to trimestre 2022</t>
  </si>
  <si>
    <t>Logros y Dificultades Vigencia 2022</t>
  </si>
  <si>
    <t>Estrategia 1. Recolección de información relevante para la búsqueda (artículo 5.1 DL 589 de 2017)</t>
  </si>
  <si>
    <t>Resultado 1. Sistema de Información Misional (SIM), con gobierno de datos y analítica de datos, implementado</t>
  </si>
  <si>
    <t>Indicador 1. Porcentaje de información de fuentes primarias y secundarias, depurada y organizada en el Sistema de Información Misional (SIM)</t>
  </si>
  <si>
    <t xml:space="preserve">100% de información recolectada, depurada y organizada en el Sistema </t>
  </si>
  <si>
    <t>Dirección Técnica de Información, Planeación, Localización para la Búsqueda</t>
  </si>
  <si>
    <t>NA</t>
  </si>
  <si>
    <t xml:space="preserve">5% de información recolectada, depurada y organizada en el Sistema </t>
  </si>
  <si>
    <t>Se han identificado archivos que los Grupos Internos de Trabajo territorial, han usado para registrar información adicional o paralela al Registro de Solicitudes de Búsqueda, con el fin de integrar toda esta información, se han recibido un total de 164 archivos en formato hoja de cáculo, que contienen 784 hojas y 16.637 variables, que pueden o no contener datos que contribuyen a la información del Registro de Solicitudes de Búsqueda, Universo de Personas Dadas por Desaparecidas y/o RNFCIS.
Luego de la revisión de todas las variables de las hojas que contienen los archivos recibidos por los Grupos Internos de Trabajo Territorial, se ha tomado la decisión sobre si es susceptible de migración, aquellos que se identificaron como migrables se llenó su respectivo formato mapeo origen, estableciendo, el nombre de la variable, su tipo, cantidad de registros y observación de la variable, estos formatos quedaron en archivos de hojas de cálculo.
Se han identificado los archivos enviados por los Grupos Internos de Trabajo Territorial que contienen información que contribuye al Universo de Personas Dadas por Desaparecidas, se evaluó un total de 41 tablas de información secundaria, de allí se mapearon dos tipos de información desde 80 variables y 26 fuentes de información secundaria para identificar el Estado actual del Desaparecido y el Tipo de Hecho de desaparición, para el caso de tipo de hechos, se logró recuperar la información del tipo de hecho para 83.941 Personas dadas por Desaparecidas incluídas en el Universo luego de la homologación de 4.040 categorías distintas incluídas en 34 variables de interés distirbuídas en 22 tablas , para el Estado actual del desaparecido se logró recuperar la información para 82.096 Personas dadas por Desaparecidas incluídas en el Universo luego de la homologación de 859 categorías distintas incluídas en 19 variables de interés dsitribuídas en 12 tablas, el resultado de este trabajo está alojado en la base de datos de producción en la instancia UNIVERSO_PDD en la tabla UniversoV2_Nuevas_Variables_Final_estado.
Por otro lado, se han tomado para preclasificación de fuentes para la sistematización de información que contribuye al RNFCIS, 1706 documentos, de los cuales se han excluido 1331 y aceptado para sistematización 228, y 145 se encuentran en proceso de clasificación. Las fuentes corresponden a CNMH, CICR, CDRVC, Diócesis Tumaco, Min Defensa, MOVICE, JEP Y URT. Se han registrado 190 sitios de disposición de cuerpos que pueden tener aproximadamente 319 PDD posiblemente asociadas a estos sitios.
Desafíos: el registro de los sitios y de las personas dadas por desaparecidas directamente a la herramienta del registro implicó una curva de aprendizaje y experiencia para hacer más eficiente  el ingreso de la información. Por otro lado, subsanar las dificultades tecnológicas presentadas con el ingreso y autenticación en el formulario, llevó posteriormente a una estabilidad para el ingreso de información.</t>
  </si>
  <si>
    <t xml:space="preserve">22% de información recolectada, depurada y organizada en el Sistema </t>
  </si>
  <si>
    <t>Se ha construido un visualizador que permite ver la consistencia y completitud de los datos del Registro de Solicitudes de Búsqueda, desarrollado en la plataforma Metabase y que presenta conteos en tiempo real frente a la información registrada por los GITT, lo que permitirá hacer un seguimiento constante frente a la calidad de los datos que se registran en las herramientas transitorias del sistema de información misional.
Se han desarrollado unos instrumentos en formatos Excel, con fecha de corte fija, que permiten ver el porcentaje de datos no correctos y susceptibles a corregir del Registro de Solicitudes de Búsqueda, estos instrumentos serán construidos en visualizadores que permitirán ver el estado de la información en tiempo real, esto permitirá tomar decisiones frente a los pasos a seguir para corregirlos.
Se ha adelantado procesos de deduplicación de información de Personas Dadas por Desaparecidas del Registro de Solicitudes de Búsqueda, así como también se han adelantado acciones para corregir datos erróneos, imprecisos o incompletos registrados en las herramientas transitorias.
Frente a las otras fuentes que contribuyen al Universo de Peronas Dadas por Desaparecidas, se he iniciado con el análisis de ls información que aportan los datos registrados en el proyecto de sistematización de expedientes inactivos de la Fiscalía, a la fecha se tiene organizada esta información en la estructura común para ser integrados al universo de personas dadas por Desaparecidas
Así mismo, con corte al 30 de junio, se han revisado para el proceso de sistematización que contribuye al RNFCIS un total de 9121 documentos provenientes de diferentes fuentes que le han aportado a la UBPD información de la cual en algunos casos hace referencia a posibles sitios de disposición de cuerpos de personas dadas por desaparecidas. Del total de estos documentos, se han excluido 8047 por diferentes razones que impiden la extracción de información que le contribuya al registro, de las cuales se citan: archivos dañados, duplicados, ilegibles o que no le aportan con información. Por otro lado, se ha extraído información de un total de 873 documentos.</t>
  </si>
  <si>
    <t>Indicador 2. Sistema de Información Misional (SIM) con gobierno de datos y analítica de datos, en uso</t>
  </si>
  <si>
    <t xml:space="preserve">
9 proyectos asociados al Sistema de Información Misional -SIM, ejecutados</t>
  </si>
  <si>
    <t>Dirección Técnica de Información, Planeación, Localización para la Busqueda 
Oficina de Tecnologías de Información y Comunicaciones</t>
  </si>
  <si>
    <t>Subdirección General Técnica y Territorial, Direcciones Técnicas, Grupos Internos de Trabajo Territorial, Grupo Interno de Trabajo de Gestión Documental</t>
  </si>
  <si>
    <t xml:space="preserve">
0 proyectos asociados al Sistema de Información Misional -SIM, ejecutados</t>
  </si>
  <si>
    <t>N/A</t>
  </si>
  <si>
    <t>Considerando lo indicado en cuanto al calculo del indicador, a continuación se presenta en formato de resumen ejecutivo los avances cualitativos asociados con los proyectos SIM, gobierno de datos y analítica con corte al primer trimestre: 
1. Desarrollo e Implementación del Sistema de Información Misional - BUSQUEMOS (Contrato 181 de 2021): Con el apoyo de las áreas misionales se ejecutó los procesos asociados con la definicion, revisión y validación de las funcionalidades (CUS: Casos de USO) requeridas en el sistema para ser desarrolladas por la Fabrica de Software, con el siguiente detalle: 
PRY-03 Implementar la fase no.1 del sistema de información misional de la UBPD cubriendo el módulo funcional de Investigación y el soporte transversal de seguridad, gestión de documentos digitales y trazabilidad:
 Se avanzaron con las siguientes actividades:
  - Realización del cronograma, para la  revisión y entrega de los casos de uso y/o funcionalidades desarrolladas.
  - Mesas tecnicas de definición, revisión y validación de Casos de Uso (CUS) de los requerimientos 54, 28 y  06 en ambiente  (Preproducción)
  - Se iniciaron las labores de migración de datos de los requerimientos 54, 28 y 06. 
PRY-04 Implementar la fase no. 2 del sistema de información misional de la UBPD cubriendo los módulos funcionales de Prospección, Recuperación, Identificación, Reencuentro o Entrega Digna y Participación:
-Se planearon y realizaron  mesas tecnicas de definición con el apoyo a la supervision, Ususario Funcional UBPD y la UT, con el fin de revisar los Casos de Uso ( CUS ) de los requerimientos 37, 38, 39 y 55.
PRY-05 Implementar la fase no. 3 del sistema de información misional de la UBPD cubriendo los módulos transversales de Interoperabilidad e Integración:
-Se planearon y realizaron  mesas tecnicas de definición con el apoyo a la supervision, Ususario Funcional y la UT, con el fin de revisar los Casos de Uso ( CUS ) de los requerimientos 25  y 28 (25 Cargas Masivas).
PRY-06 Implementar la fase no. 4 del sistema de información misional de la UBPD cubriendo el módulo Transversal Geoespacial:
-Se planearon y realizaron  mesas tecnicas de definición, revisión de CUS de los requerimientos 23.
PRY 09 Definir e implementar el modelo tecnológico de adquisición e integración de datos desde fuentes externas para las necesidades misionales de la UBPD
-Se planearon y realizaron  Mesas tecnicas de definición, revisión de CUS de los requerimientos Pry 09 (Adquisiciòn de datos e inte--roperabilidad).
Adicionalmente, se trabaja en la estructuración del inventario de información objeto de migración realizada de cada proyecto.
2. Implementación del Gobierno de datos, estructura de Bases de Datos y Lago de datos, (Contrato 229 de 2021);  para este el trimestre, se adelantarón las siguientes mesas de trabajo frente a los proyectos:
PRY 01 Implementar el modelo de gobierno de datos definido para la UBPD, así como las prácticas institucionales de gestión de arquitectura de información y gestión de modelo de entidades de datos.
Se adelantaron las siguientes actividades:
-Línea Base del Gobierno de datos y arquitectura de Información (10%)
-Diseño del Gobierno de Datos (6%)
-Diseño de la Arquitectura de Información (12%)
PRY 2 Gestion Tecnologica de Bases de Datos y  Datos Maestros: 
Se adelantaron las siguientes actividades:
-Línea base de Bases de datos y datos maestros(8%)
-Identificación de Datos Maestros y de Referencia(16%)
-Diseño de la custodia tecnológica de las bases de datos(7%)
Pry 11: Repositorio tipo DATA LAKE STORAGE para altos Volumennes de Fuente de Datos 
Se adelantaron las siguientes actividades:
-Diseño del Data Lake(6%)
-Diseño de Modelo Analítica(6)
Analitica de Datos: Se esta realizando las fichas tecnicas para la contratación, esto mediante mesa de trabajo  con la SGBI y  OTIC
------------------------------------------------------------------------------------------------------------------------------------------------------------------------------------------
PRY 10: Definir e implementar la plataforma digital de servicios de información misional pública de la UBPD para la ciudadanía (Contratación de 6 OPS).
*Iniciativa Universo de Personas PDD
        - Se realizan los controles de cambios solicitados por parte de la SGI, pendiente de publicación.
        -Al corte no se ha realizado publicación de la iniciativa como consecuencia de no tener disponible el DataSet actualizado a la fecha, tarea que se encuentra en manos del equipo de trabajo del SGI, los cuales son los encargados de tener la                  información actualizada y dan la viabilidad de publicación de la versión 
        -Iniciativa Registro de Fosas y Cementerios
        -Se tiene avance en la implementación del espacio en el portal de datos Wordpress, se realizan reportes por parte de la SGI responsables de la información.
        -En la actualidad se encuentra en desarrollo.
*Iniciativa Planes de Búsqueda
        -Se realiza articulación con los responsables de la información y comunicaciones.
        -Se realizan mesas de trabajo para realizar levantamiento de los requerimientos, se realizan mockups.
        -En la actualidad se encuentra en desarrollo.
 *Transversal
        -Exploración, pruebas de concepto herramienta Power BI
        -Se realiza ajuste de performance filtros transversales, en la actualidad se encuentra en pruebas pendiente de publicación.
        -Se realiza apoyo a la SGI en procesos de calidad en Universo PDD.
        -Se realizan tareas de automatización y despliegues del Proyecto en general.</t>
  </si>
  <si>
    <t>Considerando lo indicado en cuanto al calculo del indicador, a continuación se presenta en formato de resumen ejecutivo los avances cualitativos asociados con los proyectos SIM, gobierno de datos y analítica con corte al primer trimestre: 
1. Desarrollo e Implementación del Sistema de Información Misional - BUSQUEMOS (Contrato 181 de 2021): Con el apoyo de las áreas misionales se ejecutó los procesos asociados con la definicion, revisión y validación de las funcionalidades (CUS: Casos de USO) requeridas en el sistema para ser desarrolladas por la Fabrica de Software, con el siguiente detalle: 
PRY-03 Implementar la fase no.1 del sistema de información misional de la UBPD cubriendo el módulo funcional de Investigación y el soporte transversal de seguridad, gestión de documentos digitales y trazabilidad:
 Se avanzaron con las siguientes actividades:
  - Realización del cronograma, para la  revisión y entrega de los casos de uso y/o funcionalidades desarrolladas.
  - Mesas tecnicas de definición, revisión y validación de Casos de Uso (CUS) de los requerimientos Admin del sistema 54, Registro de Solicitudes 28, Aportantes 06, Planes Regionales 26, (Ambiente Preproducción UBPD)
  - Se migraron los modelos de datos de los requerimientos 54, 28, 06. 
PRY-04 Implementar la fase no. 2 del sistema de información misional de la UBPD cubriendo los módulos funcionales de Prospección, Recuperación, Identificación, Reencuentro o Entrega Digna y Participación:
-Se planearon y realizaron  mesas tecnicas de definición con el apoyo a la supervision, Ususario Funcional UBPD y la UT, con el fin de revisar los Casos de Uso ( CUS ) de los requerimientos Prospección 37, Identificación de cadaveres 38, Recuperación 39, Toma de muestras 61, Reencuentro 34, Entrega Digna 32.
- Se migraron los modelos de datos de los requerimientos 32 y 34
PRY-05 Implementar la fase no. 3 del sistema de información misional de la UBPD cubriendo los módulos transversales de Interoperabilidad e Integración:
-Se planearon y realizaron  mesas tecnicas de definición con el apoyo a la supervision, Ususario Funcional y la UT, con el fin de revisar los Casos de Uso ( CUS ) de los requerimientos 25  y 28 (25 Cargas Masivas).
PRY-06 Implementar la fase no. 4 del sistema de información misional de la UBPD cubriendo el módulo Transversal Geoespacial:
-Se planearon y realizaron  mesas tecnicas de definición, revisión de CUS de los requerimientos 23.
PRY 09 Definir e implementar el modelo tecnológico de adquisición e integración de datos desde fuentes externas para las necesidades misionales de la UBPD
-Se planearon y realizaron  Mesas tecnicas de definición, revisión de CUS de los requerimientos Pry 09 (Adquisiciòn de datos e interoperabilidad).
Adicionalmente, se trabaja en la estructuración del inventario de información objeto de migración realizada de cada proyecto.
2. Implementación del Gobierno de datos, estructura de Bases de Datos y Lago de datos, (Contrato 229 de 2021);  para este el trimestre, se adelantarón las siguientes mesas de trabajo frente a los proyectos:
PRY 01 Implementar el modelo de gobierno de datos definido para la UBPD, así como las prácticas institucionales de gestión de arquitectura de información y gestión de modelo de entidades de datos.
Se adelantaron las siguientes actividades:
-Línea Base del Gobierno de datos y arquitectura de Información 
-Diseño del Gobierno de Datos 
-Diseño de la Arquitectura de Información 
PRY 2 Gestion Tecnologica de Bases de Datos y  Datos Maestros: 
Se adelantaron las siguientes actividades:
-Línea base de Bases de datos y datos maestros
-Identificación de Datos Maestros y de Referencia
-Diseño de la custodia tecnológica de las bases de datos
Pry 11: Repositorio tipo DATA LAKE STORAGE para altos Volumennes de Fuente de Datos 
Se adelantaron las siguientes actividades:
-Diseño del Data Lake
-Diseño de Modelo Analítica
Analitica de Datos: Se esta realizando las fichas tecnicas para la contratación, esto mediante mesa de trabajo  con la SGBI y  OTIC
------------------------------------------------------------------------------------------------------------------------------------------------------------------------------------------
PRY 10: Definir e implementar la plataforma digital de servicios de información misional pública de la UBPD para la ciudadanía (Contratación de 6 OPS).
*Logros: 
Se construyó un porcentaje aproximado del 90% de los tableros (visualizadores) de Planes Regionales y Fosas de los cuales se tiene la información origen.
Se construyó un porcentaje aproximado del 90% de los tableros (visualizadores) de Fosas de los cuales se tiene la información origen.
Se integra gateway a los visualizadores
Se realiza nuevos acercamientos para adelantar planes regionales segunda publicación
Dificultades: 
Se sigue sin tener la autorización  de la SGI para sacar versión 2.0 del universo.
Se tiene aún retraso por el desarrollo de los tableros de fosas, los cuales han sido trabajados en el presente sprint.
Se tiene incertidumbre del manejo del responsive en power BI</t>
  </si>
  <si>
    <t>Indicador 3. Porcentaje de disponibilidad del Sistema de Información Misional (SIM) con gobierno de datos y analítica de datos</t>
  </si>
  <si>
    <t>99% disponibilidad del Sistema de Información Misional (SIM) con gobierno de datos y analítica de datos</t>
  </si>
  <si>
    <t>Oficina de Tecnologías de Información y Comunicaciones</t>
  </si>
  <si>
    <t>0% disponibilidad del Sistema de Información Misional (SIM) con gobierno de datos y analítica de datos</t>
  </si>
  <si>
    <t>Para este trimestre, no se  reporta el porcentaje de disponibilidad en el ambiente de produccion del Sistema de Información Misional (SIM) , el Gobierno de datos y analítica de datos, toda vez que, los referidos proyectos estan en desarrollo e implementación, es decir, aun no estan en uso por parte de la Unidad. Por ello, se reporta de manera cualitativa el avance en los siguientes terminos, (este informe es complementario a lo ya reportado en el Indicador No. 2 Sistema de Información Misional (SIM) con gobierno de datos y analítica de datos, en uso):   
- El Sistema de Información Misional - BUSQUEMOS,  Con corte al trimestre reportado contractualmente reporta un avance en el desarrollo e implementación del sistema correspondiente al 60%, la salida en producción se contempla para el 01 de agosto de 2022, el detalle de este avance esta incluido en el reporte del Indicador No. 02.
- El Modelo de Gobierno de Datos:  se encuenta en las siguinetes etapas:
-Línea Base del Gobierno de datos y arquitectura de Información 
-Diseño del Gobierno de Datos 
-Diseño de la Arquitectura de Información 
- Analitia de Datos, se esta realizando las fichas tecnicas para la contratación, esto mediante mesa de trabajo  con la SGBI y  OTIC.</t>
  </si>
  <si>
    <t>Al igual que para el trimestre anterior , no se reporta el porcentaje de disponibilidad en el ambiente de produccion del Sistema de Información Misional (SIM), el Gobierno de datos y analítica de datos, toda vez que, los referidos proyectos estan en desarrollo e implementación, es decir, aun no estan en uso por parte de la Unidad. Por ello, se reporta de manera cualitativa el avance en los siguientes terminos, (este informe es complementario a lo ya reportado en el Indicador No. 2 Sistema de Información Misional (SIM) con gobierno de datos y analítica de datos, en uso):
- El Sistema de Información Misional - BUSQUEMOS,  Con corte al trimestre reportado contractualmente reporta un avance en el desarrollo e implementación del sistema correspondiente al 60%, la salida en producción se contempla para el 01 de agosto de 2022, el detalle de este avance esta incluido en el reporte del Indicador No. 02.
- El Modelo de Gobierno de Datos:  se encuenta en un promedio del 60 %  de las siguinetes etapas:
-Línea Base del Gobierno de datos y arquitectura de Información 
-Diseño del Gobierno de Datos 
-Diseño de la Arquitectura de Información 
- Analitia de Datos, se esta realizando las fichas tecnicas para la contratación, esto mediante mesa de trabajo  con la SGBI y  OTIC.</t>
  </si>
  <si>
    <t>Resultado 2. Universo de personas dadas por desaparecidas (PDD) con Información disponible para la consulta pública</t>
  </si>
  <si>
    <t>Indicador 4. Información depurada y organizada en el Sistema de Información Misional (SIM), disponible para consulta pública</t>
  </si>
  <si>
    <t>100% de la información del Universo que se tenga depurada y organizada, disponible para consulta pública.</t>
  </si>
  <si>
    <t>Dirección Técnica de Información, Planeación, Localización para la Busqueda</t>
  </si>
  <si>
    <t>0% de la información del Universo que se tenga depurada y organizada, disponible para consulta pública.</t>
  </si>
  <si>
    <t>El avance del porcentaje de información del universo que se tenga depurada y organizada en el Sistema de Información Misional (SIM), disponible para consulta pública, se verá reflejado a partir del tercer trimestre del año acorde con la programación del indicador.
Sin embargo, como avance se puede indicar que, se ha identificado hasta el primer trimestre de 2022 un total de 32 tablas que contienen información de desaparecidos, estas tablas fueron entregadas por la JEP y la CEV, además se cuenta con la información del Sistema de Información Red de Desaparecidos y Cadáveres - SIRDEC y de tablas en archivo excel entregadas por International Commission on Missing Persons - ICMP. Del total de las 32 tablas de información secundaria, se evaluaron y se mapearon dos tipos de información desde 80 variables y 26 fuentes de información secundaria para identificar el Estado actual del Desaparecido y el Tipo de Hecho de desaparición, para el caso de tipo de hechos, se logró recuperar la información del tipo de hecho para 83.941 Personas dadas por Desaparecidas incluídas en el Universo luego de la homologación de 4.040 categorías distintas incluídas en 34 variables de interés distirbuídas en 22 tablas, para el Estado actual del desaparecido se logró recuperar la información para 82.096 Personas dadas por Desaparecidas incluídas en el Universo luego de la homologación de 859 categorías distintas incluídas en 19 variables de interés dsitribuídas en 12 tablas, el resultado de este trabajo está alojado en la base de datos de producción en la instancia UNIVERSO_PDD en la tabla UniversoV2_Nuevas_Variables_Final_estado.</t>
  </si>
  <si>
    <t>El avance del porcentaje de información del universo que se tenga depurada y organizada en el Sistema de Información Misional (SIM), disponible para consulta pública, se verá reflejado a partir del tercer trimestre del año acorde con la programación del indicador, sin embargo, se han identificado nuevas fuentes para incluir en el Universo de Personas Dadas por Desaparecidas, estas son las tablas con información de desaparecidos de los expedientes inactivos de la Fiscalía, ya se encuentran estructurados, procesados y homologados para ser usados en la versión 3 del Universo, estas tablas se encuentran alojadas en la instancia de base de datos UNIVERSO_PDD en las tablas "TABLA_universo_PDD" y "TABLA_Universo_PDD_2022"
Si bien no se ha adelantado cuantitativamente este indicador, se han adelantado acciones sobre el proyecto 10 del PETI (Implementar Consulta de Información Misional Pública), el mismo que permite generar estadísticas al público en general. Estas acciones se centran en mesas técnicas para definir las tareas conjuntas con la Oficina de Tecnologías de Información y Comunicaciones - OTIC, en las que principalmente se definen los flujos de datos para la actualización de la información publicada.</t>
  </si>
  <si>
    <t>Resultado 3. Metodologías de búsqueda en escenarios particulares elaboradas e implementadas</t>
  </si>
  <si>
    <t>Indicador 5. Metodologías elaboradas e implementadas para escenarios de esteros y fluviales</t>
  </si>
  <si>
    <t>Dos (2) metodologías de escenarios particulares socializadas (con pruebas pilotos en el Estero San Antonio y río la Miel)</t>
  </si>
  <si>
    <t>Dirección Técnica de Prospección, Recuperación e Identificación, Grupos Internos de Trabajo Territorial</t>
  </si>
  <si>
    <t>0 metodologías de escenarios particulares socializadas (con pruebas pilotos en el Estero San Antonio y río la Miel)</t>
  </si>
  <si>
    <t>Durante el primer trimestre de 2022 se avanzó en la construcción de la ficha técnica para cotizar bienes y/o servicios, cuyo objeto es realizar un proceso de selección que permita "Aunar esfuerzos para adelantar las acciones técnicas que contribuyan a la búsqueda de las personas dadas por desaparecidas (PDD) en el contexto y en razón del conflicto armado, cuyos cuerpos según la información disponible, fueron arrojados en diversos puntos del ecosistema del Estero San Antonio de Buenaventura, Valle del Cauca.". En el proceso de formulación se realizaron consultas a la Dirección General Marítima - DIMAR, organizaciones de la sociedad civil, universidades y empresas, que permitieran estimar los tiempos y costos de la realización de prospecciones subacuáticas en el Estero San Antonio.
Una vez estructurado el proyecto del Estero San Antonio, se procedió a realizar la respectiva socialización con las organizaciones peticionarias de la Medida Cautelar, las cuales se encuentran estudiando la propuesta a fin de concertar con la UBPD el ingreso al Estero desde un enfoque étnico-territorial que contemple las necesidades, expectativas y saberes la comunidad negra y afrocolombiana que habita en el puerto de Buenaventura.   El 17 de marzo las organizaciones aprobaron el plan de trabajo presentado para desarrollar las actividades en el Estero San Antonio.
A su vez, en el marco del proyecto de la organización EQUITAS, OIM sobre el Río La Miel, y en articulación con la UBPD a través de las Direcciones de Información y Prospección, se entregaron los primeros resultados del proyecto para la comprensión de la búsqueda en escenarios fluviales, basado en un diseño experimental en un área específica del Rio la Miel. El día 31 de marzo se socializaron los resultados y las posibilidades de continuar el proyecto, avanzando en: 1) la construcción de un universo de personas dadas por desaparecidas cuyos cuerpos posiblemente fueron arrojados al Rio, a partir de la base del CNMH; 2)  la construcción de una geodatabase: se trata de una herramienta para el almacenamiento y procesamiento de la información geográfica para su georreferenciación y análisis espacial, en el que se puedan identificar los puntos de interés forense; 3) análisis de imágenes satelitales del río con base en las cuales se analizan las características físicas del Río, los cambios del entorno y por ejemplo, la sedimentación; 4) modelamiento y caracterización del río que permite comprender las líneas de flujo del río, la velocidad, la fuerza de arrastre y los tiempos de transporte, entre otras. El modelo permitió identificar “unidades geomorfológicas de interés forense”, esto es, sitios de posible interés forense dado que allí se pueden depositar los cuerpos arrojados al río; y 5) experimento con biomodelos. Se espera una segunda fase del proyecto para avanzar en los elementos que permitan dar cuenta de lo sucedido con los cuerpos arrojados a los ríos a partir de la exploración de las unidades geomorfológicas de interés forense, trabajo con comunidades en las zonas ribereñas a los ríos y análisis tafonómico. El trabajo adelantado por Equitas, Heritage y el Instituto Javeriano del Agua ha sido recibido por la UBPD como un insumo que permitirá construir una metodología de búsqueda en ríos. El pilotaje del biomodelo empleado por las organizaciones entregó información relevante para formular mejoras al estudio y direccionar ajustes de cara a la formulación definitiva de la metodología de búsqueda en ríos.</t>
  </si>
  <si>
    <t xml:space="preserve">En el segundo trimestre del año se avanzó con el proceso de contratación objetiva para cumplir con el objeto de aunar esfuerzos para adelantar las acciones técnicas que contribuyan a la búsqueda de las personsas dadas por desaparecidas en el contexto y en razón del conflicto armado, cuyos cuerpos, según la información disponible, fueron arrojados en diversos puntos del ecosistema del Estero San Antonio. Se logró avanzar con la labor de análisis del sector y estudio de mercado como resultado de una cotización presentada por un proponente, a partir del cual, se realizaron los ajustes metodológicos desde la DIPLOC para la construcción de la propuesta técnica y financiera del proyecto para abordar el territorio del Estero San Antonio.
Desde las labores adelantadas en la metodología para abordar el río La Miel, la Unidad recibió los resultados de la implementación del proyecto adelantado por Equitas sobre la búsqueda de escenarios fluviales el 31 de marzo de 2022. Durante lo corrido en el segundo trimestre se ha trabajado en la revisión interdisciplinar de los resultados de este proyecto en aras de proponer ajustes necesarios de los planteamientos metodològicos, se espera que con el resultado de esta labor se contribuya a la estructuración de los términos de referencia para la formulación de ls segunda fase del estudio.    
</t>
  </si>
  <si>
    <t>Resultado 4. Los Planes Regionales de Búsqueda (PRB) cubren los territorios priorizados a corto plazo en el Plan Nacional de Búsqueda (PNB)</t>
  </si>
  <si>
    <t>Indicador 6. Porcentaje de Planes Regionales de Búsqueda (PRB) formulados en subregiones priorizadas en el Plan Nacional de Búsqueda (PNB).</t>
  </si>
  <si>
    <t>100% de las subregiones priorizadas a corto plazo con PRB formulados</t>
  </si>
  <si>
    <t>Subdirección General Técnica y Territorial, Direcciones Técnicas, Grupos Internos de Trabajo Territorial</t>
  </si>
  <si>
    <t>39% de las subregiones priorizadas a corto plazo con PRB formulados</t>
  </si>
  <si>
    <t>40% de las subregiones priorizadas a corto plazo con PRB formulados</t>
  </si>
  <si>
    <t>Si bien para el primer trimestre no hubo un avance porcentual en el número de municipios incluidos en Planes Regionales de Búsqueda, se alcanzaron dos objetivos necesarios para la meta de la vigencia. Primero, se identificaron en el Plan Nacional de Búsqueda, 371 municipios priorizados en el corto plazo (vigencias 2022-2023), 252 en PRB con cobertura de los Grupo Interno de Trabajo Territorial (GITT). Ahora bien, para esta vigencia 199 municipios priorizados en el corto plazo estarán contenidos en 18 nuevos planes regionales de búsqueda así: Cordillera Central: 19; Cordillera Oriental: 17; Sabanas de Arauca y Norte del Casanare: 4; Alta Guajira - Troncal del Caribe: 12; Barranca Región: 16; Carare Opón: 4; Centro de Antioquia: 33; Eje Bananero: 4; Meta: 21; Occidente de Cundinamarca: 22; Puertos: 5; Sabana de Cundinamarca: 6; San José del Guaviare: 1; Sur de La Guajira y Norte del Cesar: 15; Sur de Urabá:2; Sur del Guaviare: 3; Sur del Meta: 3; Sur Oriente de Cundinamarca: 12. 
El segundo objetivo alcanzado está relacionado con el cronograma propuesto conforme al cual se estiman ser entregados los PRB, tanto con el soporte del documento, como con el desarrollo del espacio de sustentación y aprobación. Respecto a esta relación de entrega de soportes y sustentación se esperan los siguientes avances: para el segundo trimestre se espera la aprobación de siete Planes Regionales Cordillera Central, Barranca Región, Meta, Puertos, San José del Guaviare, Sur de La Guajira y Norte del Cesar y Sur de Urabá, lo que corresponde a 79 municipios. 
Durante el tercer trimestre el avance será de 30 municipios priorizados en nuevos PRB, los cuales estarán incluidos en seis planes, a saber: Sabanas de Arauca y Norte del Casanare, Alta Guajira - Troncal del Caribe, Carare Opón, Eje Bananero, Sur del Guaviare y Sur del Meta. Finalmente, el cuarto trimestre se presentarán los cinco planes regionales restantes: Cordillera Oriental, Centro de Antioquia, Occidente de Cundinamarca, Sabana de Cundinamarca y Sur Oriente de Cundinamarca. Estos cinco planes regionales vinculan 90 municipios priorizados en el corto plazo.
Se anexa la "Matriz de Municipios priorizados con balance de ejecución de Planes Regionales de Búsqueda.". Contiene la relación de los municipios priorizados en el corto plazo, así como los trimestres en que serán entregados y los planes regionales a los cuales estarán vinculados. 
El número de municipios a incluir en PRB en el II y IV trimestre tuvo una modificación, pasando de 78 a 79 y de 91 a 90, respectivamente. Este cambio se explica por la inclusión de un municipio en los planes regionales que se entregarán en el segundo trimestre.</t>
  </si>
  <si>
    <t xml:space="preserve">Para este segundo trimestre se reportan los siguientes Planes Regionales de Búsqueda propuestos con cobertura de 80 municipios priorizados en el PNB, así:
- Plan Regional de Búsqueda San José del Guaviare (en construcción) - 1 municipio
- Plan Regional de Búsqueda Meta (pendiente agenda para aprobación) - 21 municipios
- Plan Regional de Búsqueda Cordillera Central (aprobado) - 19 municipios
- Plan Regional de Búsqueda Suroriente de Cundinamarca (en construcción) - 12 municipios
- Plan Regional de Búsqueda Sur de La Guajira y Norte del Cesar (en construcción) - 15 municipios
- Plan Regional de Búsqueda Alta Guajira - Troncal Caribe (en construcción) - 12 municipios
</t>
  </si>
  <si>
    <t>0% de las subregiones priorizadas a corto plazo con PRB formulados</t>
  </si>
  <si>
    <t>Indicador 7. Planes Operativos de los Planes Regionales de Búsqueda (PRB) elaborados e implementados</t>
  </si>
  <si>
    <t>100% de cumplimiento de las acciones proyectadas en el Plan Operativo de cada PRB en el 2022</t>
  </si>
  <si>
    <t>Subdirección General Técnica y Territorial - Grupos Internos de Trabajo Territorial</t>
  </si>
  <si>
    <t>Direcciones Técnicas</t>
  </si>
  <si>
    <t>25% de cumplimiento de las acciones proyectadas en el Plan Operativo de cada PRB en el 2022</t>
  </si>
  <si>
    <t>16% de cumplimiento de las acciones proyectadas en el Plan Operativo de cada PRB en el 2022</t>
  </si>
  <si>
    <t xml:space="preserve">Los Planes Operativos, -PO- son un instrumento para la planeación y el seguimiento de las metas y actividades en el marco de los 22 PRB  aprobados en el 2021 a cargo de los diferentes GITT, en este se consolidan las acciones previstas para alcanzar los fines propuestos para la vigencia de acuerdo con los objetivos y metas del Plan de Acción. Para este primer trimestre se desarrollaron las siguientes acciones tendientes al cumplimiento del indicador:
1. Se solicitó a los Grupos internos de trabajo en territorio avanzar con la elaboración de los Planes Operativos de los PRB en articulación con los referentes de las diferentes Direccions Técnicas.
2. Se ajustaron los PRB en el formato establecido por la OAP en el sistema integrado de Gestión.
3. Se realizaron jornadas de trabajo con los GITT  para entablar un diálogo en torno al seguimiento de las actividades de los PO de los PRB los días 15 y 18 de marzo.
4. Se realizó seguimiento a  las tareas proyectadas en los planes operativos de los Planes Regionales de búsuqeda, (PRB) para realizar en el primer trimestre de la presente vigencia, logrando los siguientes niveles de cumplimiento respecto a cada PRB: 
1.        Plan de Regional de Búsqueda del Magdalena Medio Caldense: 1,082
2.        Plan Regional Bajo Putumayo: 1,136
3.        Plan Regional de Búsqueda Área Metropolitana de Cúcuta: 1,041
4.        Plan Regional de Búsqueda Caquetá Centro: 1,136
5.        Plan Regional de Búsqueda Centro del Cauca: 1,136
6.        Plan Regional de Búsqueda Centro-Oriente del Meta: 1,136
7.        Plan Regional de Búsqueda de Alto y medio Atrato: 0
8.        Plan Regional de Búsqueda de Caquetá Norte: 0,837
9.        Plan Regional de Búsqueda de Caquetá Sur: 0,206
10.        Plan Regional de Búsqueda de Morrosquillo: 1,136
11.        Plan Regional de Búsqueda del Catatumbo: 0,699
12.        Plan Regional de Búsqueda del Centro del Cesar: 0,826
13.        Plan Regional de Búsqueda del Oriente del Cauca: 0,795
14.        Plan Regional de Búsqueda del Pacífico Nariñense:0,241
15.        Plan Regional de Búsqueda del Sarare: 1,002
16.        Plan Regional de Búsqueda del sur del Huila: 0
17.        Plan Regional de Búsqueda del suroccidente del Casanare: 1,136
18.        Plan Regional de Búsqueda Oriente Antioqueño: 0,923
19.        Plan Regional de Búsqueda Pacífico Medio: 0,682
20.        Plan Regional de Búsqueda Sur de Nariño y Frontera:0,038
21.        Plan Regional de Búsqueda Sur del Valle del Cauca y Norte del Cauca: 0,466
22.        Plan Regional de Búsqueda Valle del Patía y Macizo Colombiano: 0
</t>
  </si>
  <si>
    <t>50% de cumplimiento de las acciones proyectadas en el Plan Operativo de cada PRB en el 2022</t>
  </si>
  <si>
    <t>37% de cumplimiento de las acciones proyectadas en el Plan Operativo de cada PRB en el 2022</t>
  </si>
  <si>
    <t>4. Se realizó seguimiento a  las tareas proyectadas en los planes operativos de los Planes Regionales de búsuqeda, (PRB) para realizar en el primer trimestre de la presente vigencia, logrando los siguientes niveles de cumplimiento respecto a cada PRB: 
1.        Plan de Regional de Búsqueda del Magdalena Medio Caldense:1.033. Se destaca que el GITT cumplió 20 de las 22 tareas programadas (1 de las incluidas en el PO se encuentra repetida). Se cumplen tareas que responden a todas las estrategias planteadas por los PRB y se destacan, entre otras: El GITT en conjunto con la DTPRI visitó el cementerio de Florencia (Samaná) y en el trimestre evaluado el GITT inició la construcción del informe de localización como insumo y aporte al informe de caracterización. Por otra parte, se hicieron las gestiones necesarias para el acceso a lugares y realizó jornada de toma de muestras del 6 al 10 de junio a 31 personas en La Dorada.
2.        Plan Regional Bajo Putumayo:  Se avanzó con la implementación de las tareas definidas en el Plan Operativo, se destacan dentro de las acciones del segundo trimestre: 1) labores de prospección y recuperación de 3 cuerpos en el municipio de Orito; 2) recolección de información de aportantes; 3) acciones de articulación con la Diócesis de Mocoa y el CICR; 4) acciones de fortalecimiento con familiares . Se las 10 tareas planeadas se cumplieron 9.
3.        Plan Regional de Búsqueda Área Metropolitana de Cúcuta: 1.136. El GITT cumplió las actividades planteadas y se destaca la inclusió de la estrategia de enfoque diferencial en el documento del PRB, encuentros organizativos con diversas organizaciones tales como el Circulo de mujeres cordinado por PODERPAZ, organizaciones LGTBI, Movimiento Visibles, Organizacion de familiares de desaparecidos ASFADDES; tomas de muestras, caracterizaciónn de lugares, relacionamiento con distintas entidades, reuniones para posibles reencuentros y una posible entrega digna.
4.        Plan Regional de Búsqueda Caquetá Centro:  Se avanzó con la implementación de las tareas definidas en el Plan Operativo, se destacan dentro de las acciones del segundo trimestre:1)   desarrollo de encuentro en los municipios de La Montañita y Morelia para la definición de mapas de actores clave en el proceso de búsqueda; 2) trabajo con aportantes de información;  3)Relacionamiento con la misión de MAPPOEA para el reconocimiento de actores clave, dinámicas de actores armados y condiciones humanitarias para el proceso de búsqueda; 4)  acciones de asesoría orientación y fortalecimiento a familiares. De 19 tareas planeadas se cumplieron 18
5.        Plan Regional de Búsqueda Centro del Cauca: 1,041 en el marco de este PRB el GITT avanzó en recolecciòn de información de diversas fuentes y en investigación
6.        Plan Regional de Búsqueda Centro-Oriente del Meta:  0,974. Se avanzó en las tareas definidas para el segundo trimestre, se identifican fortalezas en aquellas que tienen que ver con el relacionamiento interinstitucional y con la participación de las personas que buscan. De las 21 tareas planeadas, el GITT logró desarrollar 18. 
7.        Plan Regional de Búsqueda de Alto y medio Atrato: No reporta.
8.        Plan Regional de Búsqueda de Caquetá Norte:  Se avanzó con la implementación de las tareas definidas en el Plan Operativo, se destacan dentro de las acciones del segundo trimestre: 1) Realización de una entrega Digna de una persona dada por desaparecida; 2) caracterización y levantamiento topográfico de los cementerios de Peñas Coloradas y San Vicente del Caguán; 3) tomas de Muestras Biológicas de Referencia; 4) acciones de fortalecimiento con familiares de personas dadas por desaparecidas. De 20 tareas planeadas se cumplieron 20
9.        Plan Regional de Búsqueda de Caquetá Sur: Se avanzó con la implementación de las tareas definidas en el Plan Operativo, se destacan dentro de las acciones del segundo trimestre:1) Diálogos y Acciones de asesoría, Orientación y Fortalecimiento con familiares de personas dadas por desaparecidas; 2) identificación de aportantes de información e implementación de planes de trabajo;  3) seguimiento respecto a las muestras tomadas a familiares por otras entidades y la UBPD; 4) avances en  caracterización de personas que buscan . De 12 tareas planeadas se cumplieron 12
10.        Plan Regional de Búsqueda de Morrosquillo: De las 22 actividades planeadas, se cumplieron 22, la no realización de las 6 restantes obedeció a circunstancias ajenas al equipo, dada la situación de orden público registradas en el territorio durante el trimestre. Se realizaron prospecciones no instrusivas y caracterización de nuevos luagares de posible interes forense, 1) se avanzó con entrevistas y ejercicios de recolección de información con aportantes que brindaron su acompañamiento en las labores de verificación, dentro de los cuales se encuentran sepultureros, miembros de la comunidad y ex combatientes. 2) Se recibieron 39 nuevas solicitudes de búsqueda. 3) Se avanzó con la caracterización de los cementerios de Maria labaja, Bolivar y Mancomojan del Carmen de Bolívar y con 6 lugares referidos 4) Diálogos y Acciones de asesoría, Orientación y Fortalecimiento con familiares de personas dadas por desaparecida. 5) Debido al paro armado y  las jornadas electorales, por solicitud de la Oficina Asesora de Prevención y Protección se aplazaron los encuentros de socialización del PRB Montes de María y Morrosquillo que se tenían cotemplados para El Carmen de Bolívar y por recomendación de la Misión de la ONU se aplazaron los encuentros  que se tenían cotemplados para El Carmen de Bolívar con población reincorporada.  
11.        Plan Regional de Búsqueda del Catatumbo: 0.770. Dentro de las tareas realizadas se destacan: los avances en la elaboración de una metodologia de participación para los encuentro con personas que buscan y/o organizaciones que permitan caracterizar a las personas dadas por desaparecidas y a las personas que buscan desde los enfoques, diferenciales y de género; reuniones para elaborar planes de trabajo con distintos aportantes de información; trámites para el acceso a lugares; jornada de toma de muestra en Ocaña y El Carmen y en la ciudad de Cúcuta con familiares que residen en Tibú; y, reuniones con enlaces de la JEP para avanzar en las medidas cautelares del Cementerio de Cucuta.
12.        Plan Regional de Búsqueda del Centro del Cesar: Se planearon 10 actividades para el trimestre de las cuales se llevaron a cabo todas, dentro de las actividades se encontraba, 1) identificación de aportantes de información e implementación de planes de trabajo con los mismos 2) Se avanzó con la caracterización de los cementerios de Chiriguana, La Jagua de Ibirico, Becerril y El Banco 3) Acciones de fortalecimiento con familiares de personas dadas por desaparecidas 4) tomas de Muestras Biológicas de Referencia 5) Diálogos y Acciones de asesoría, Orientación y Fortalecimiento con familiares de personas dadas por desaparecidas 6) Se realizó jornada de Circulo de Saberes con los municipios que hacen parte del PRB del Centro del Cesar y del PRB Sur de La Guajira- Norte del Cesar: Agustín Codazzi, La Jagua de Ibirico, La Paz . Manaure, Pueblo Bello y Valledupar (Cesar) San Juan del Cesar y Fonseca. (La Guajira).  Este prceso se da en articulación con los grupos motores de PDET Sierra Nevada - Perijá.
13.        Plan Regional de Búsqueda del Oriente del Cauca: 1,136 en el marco de este PRB el GITT avanzó en el trabajo con organizaciones, especialmente con la Asociación Nacional de Mujeres Campesinas Negras e Indigenas de Colombia ANMUCIC. Adicionalmente realizò acciones colectivas de fortalecimiento a la participación.
14.        Plan Regional de Búsqueda del Pacífico Nariñense: 0.505 En el marco de este PRB el GITT avanzó en el fortalecimiento a la participación de organizaciones étnico territoriales.
15.        Plan Regional de Búsqueda del Sarare: De  las  30 actividades incluidas en el Plan Operativo, 24  se planearon para el segundo trimestre del año; estas 24 actividades programadas a realizarse en el segundo trimestre, se cumplieron 24.
16.        Plan Regional de Búsqueda del sur del Huila: Se avanzó con la implementación de las tareas definidas en el Plan Operativo, se destacan dentro de las acciones del segundo trimestre: 1) Acciones con aportantes de información; 2) Tomas de Muestras Biológicas de Referencia; 3) Aavances en el Registro Nacional de Fosas, Cementerios Ilegales y Sepulturas,  RNFCS. De 14 tareas planeadas se cumplieron 14
17.        Plan Regional de Búsqueda del suroccidente del Casanare: Para el trimestre se planeó la realización de 19 de actividades, de las cuales se ejecutaron 14. Se avanzó con: 1) Prospección y recuperación en el cementerio de Aguazul de 21 cuerpos en el mes de mayo 2) Dos entregas dignas 3) Acciones de pedagogía y relacionamiento 4) tomas de Muestras Biológicas de Referencia
18.        Plan Regional de Búsqueda Oriente Antioqueño: Se avanzó con la implementación de las tareas definidas en el Plan Operativo, se destacan dentro de las acciones del segundo trimestre:  1) Familiares que buscan participaron en Acciones de fortalecimiento como Diálogos de Devolución Ampliación de Información, cierres de procesos, y acciones colectivas relacionadas con la socialización del Plan Regional de Búsqueda y las acciones humanitarias de búsqueda, entre ellas el proceso de identificación; 2) Se realizaron tomas de Muestras Biológicas de Referencia; 3) En las diferentes actividades con las OCMP, Instituciones y las familias de personas dadas por desaparecidas se socializó el Plan Regional de Búsqueda del Oriente Antioqueño; 4) Se realizaron reuniones de articulación y planeación con instituciones y entidades tales como la Corporación Región y la Corporación Jurídica Libertad;  5)  Se avanzó en la compilación de información sobre CNI y CINR . De 22 tareas planeadas se cumplieron 18.
19.        Plan Regional de Búsqueda Pacífico Medio: 0,462 en el marco de este PRB el GITT avanzó con caracterizaciones de cementerios, y acciones de articulaciòn interinstitucional con el Sistema Integral para la Paz, el  CICR entre otras.
20.        Plan Regional de Búsqueda Sur de Nariño y Frontera:  0,118 en el marco de este PRB el GITT avanzó en el trabajo con la Comisión de Búsqueda de Comunes y el relacionamiento con autoridades territoriales, especialmente alcaldías municipales.
21.        Plan Regional de Búsqueda Sur del Valle del Cauca y Norte del Cauca: 0,495 en el marco de este PRB el GITT avanzó en acciones de pedagogía acerca del mandato de la UBPD, en el trabajo con aportantes, acceso a información de la JEP y recabaron información para alimentar el Universo de PDD.
22.        Plan Regional de Búsqueda Valle del Patía y Macizo Colombiano: 0,166 el GITT avanzó en el registro de solicitudes que alimentan el Universo.</t>
  </si>
  <si>
    <t>Resultado 5. Líneas de investigación nacional para la búsqueda de personas dadas por desaparecidas, definidas y puestas en marcha</t>
  </si>
  <si>
    <t xml:space="preserve">Indicador 8. Avance en implementación de las líneas de investigación nacional para la búsqueda de personas dadas por desaparecidas </t>
  </si>
  <si>
    <t>100% de la implementación programada para la vigencia</t>
  </si>
  <si>
    <t>Subdirección General Técnica y Territorial, Direcciones Técnicas</t>
  </si>
  <si>
    <t>15% de la implementación programada para la vigencia</t>
  </si>
  <si>
    <t>10% de la implementación programada para la vigencia</t>
  </si>
  <si>
    <t xml:space="preserve">A partir de un espacio con los y las coordinadoras en el mes de febrero (días 7 y 8) de los GITT se está en proceso de elaboración de un modelo para la investigación participativa, proceso liderado por la Dirección General y la Subdirección General, en apoyo con las Direcciones Técnicas, las dos subdirecciones de la Dirección Técnica de Información y la oficina asesora de planeación. Esto ha supuesto retos en materia de ajustes a los procedimientos vigentes y los mecanismos planteados para la formulación de planes regionales y la definición conceptual y metodológica de las líneas de investigación, en donde existen preguntas de cómo implementar estas orientaciones y diferencias en su entendimiento. Este proceso aún no termina, y el modelo sigue en ajustes en los detalles para su operativización. A la fecha se han construido 4 versiones del modelo, en donde un tema crítico de revisión y permanente discusión es el lugar de las líneas de investigación.
Esto ha supuesto que la definición de las líneas de investigación aún no se concrete y se requiera de la necesidad de mayores orientaciones por parte de la Dirección de Información (quien coordina y lidera de las acciones técnicas, investigativas, de gestión y análisis de la información requeridas para la planeación de la búsqueda y localización de las personas dadas por desaparecidas), así como de la SGTT y la Dirección General. 
A su vez, es importante mencionar que se ha avanzado en un plan de trabajo para la revisión y sistematización de las sentencias de Justicia y Paz, y los informes de la Comisión Interamericana de Derechos Humanos, junto con la construcción de un instrumento de procesamiento, acorde con el trabajo conjunto con la Subdirección de Gestión para la correspondencia en el instrumento. Esto en el marco del fortalecimiento de las líneas de investigación y como estrategia de gestión masiva de información para las líneas.
</t>
  </si>
  <si>
    <t>Según la decisión tomada por el Comité de Gestión en sesión 9 del 22 de junio de 2022, de aprobar la solicitud de eliminación del indicador No. 8 y las actividades asociadas, este indicador no tendrá medición ni seguimiento a partir del II trimestre.</t>
  </si>
  <si>
    <r>
      <rPr>
        <sz val="11"/>
        <color theme="1"/>
        <rFont val="Arial"/>
      </rPr>
      <t xml:space="preserve">Indicador 8.1 Número de investigaciones humanitarias y extrajudiciales (IHE) diseñadas e implementadas en el marco de los Planes Regionales de Búsqueda (PRB)
</t>
    </r>
    <r>
      <rPr>
        <b/>
        <sz val="11"/>
        <color theme="1"/>
        <rFont val="Arial"/>
      </rPr>
      <t>Modificado a partir del II trimestre</t>
    </r>
    <r>
      <rPr>
        <sz val="11"/>
        <color theme="1"/>
        <rFont val="Arial"/>
      </rPr>
      <t>:
Indicador 8.1 Numero de líneas de investigación diseñadas en los PRB, formalizadas y en ejecución</t>
    </r>
  </si>
  <si>
    <r>
      <rPr>
        <sz val="11"/>
        <color theme="1"/>
        <rFont val="Arial"/>
      </rPr>
      <t xml:space="preserve">44 investigaciones humanitarias y extrajudiciales (IHE) diseñadas e implementadas en el marco de los PRB
</t>
    </r>
    <r>
      <rPr>
        <b/>
        <sz val="11"/>
        <color theme="1"/>
        <rFont val="Arial"/>
      </rPr>
      <t xml:space="preserve">Modificado a partir del II trimestre:
</t>
    </r>
    <r>
      <rPr>
        <sz val="11"/>
        <color theme="1"/>
        <rFont val="Arial"/>
      </rPr>
      <t>44 líneas de investigación diseñadas en los PRB, formalizadas y en ejecución</t>
    </r>
  </si>
  <si>
    <t>44 investigaciones humanitarias y extrajudiciales (IHE) diseñadas e implementadas en el marco de los PRB</t>
  </si>
  <si>
    <t>0 investigaciones humanitarias y extrajudiciales (IHE) diseñadas e implementadas en el marco de los PRB</t>
  </si>
  <si>
    <t>Al ser un indicador nuevo, no presenta análisis cualitativo y la meta es 0 toda vez que se está definiendo la estrategia para su construcción y reporte.</t>
  </si>
  <si>
    <t>10 líneas de investigación diseñadas en los PRB, formalizadas y en ejecución</t>
  </si>
  <si>
    <t>0 líneas de investigación diseñadas en los PRB, formalizadas y en ejecución</t>
  </si>
  <si>
    <t xml:space="preserve">Para este segundo trimestre del año se reportan los siguientes Planes Regionales de Búsqueda con líneas de investigación humanitarias y extrajudiciales:
- Plan Regional de Búsqueda Sur del Valle y Norte del Cauca:Desaparición forzada; Reclutamiento ilegal y utilización de niños, niñas y adolescentes en el conflicto armado; participación en hostilidades; Secuestros y Retenciones. 
- Plan Regional de Búsqueda Pacífico Medio: Desaparición forzada, fusilamientos entre filas de actores armados y muertos en combate; Reclutamiento ilega y utilización de niñas, niños y adolescentes en el conflicto armado; Participación en Hostilidades; Secuestros y Retenciones. 
- Plan Regional de Búsqueda Sur de Nariño y Frontera: Desaprición forzada; Reclutamiento ilegal y utilización de niñas, niños y adoslecentes en el conflicto armado; Participación en hostilidades. 
</t>
  </si>
  <si>
    <t>Resultado 6. Aportantes de información (incluyendo exintegrantes de grupos armados) brindando información para la búsqueda</t>
  </si>
  <si>
    <t>Indicador 9. Porcentaje de Planes Regionales de Búsqueda (PRB) y líneas de investigación, con estrategias de trabajo con aportantes de información</t>
  </si>
  <si>
    <t>100% de Planes Regionales de Búsqueda (PRB) y líneas de investigación con estrategias de trabajo con aportantes</t>
  </si>
  <si>
    <t>Dirección Técnica de Información, Planeación, Localización para la Búsqueda – Grupos Internos de Trabajo Territorial</t>
  </si>
  <si>
    <t>Subdirección General Técnica y Territorial</t>
  </si>
  <si>
    <t>5,8% de Planes Regionales de Búsqueda (PRB) y líneas de investigación con estrategias de trabajo con aportantes</t>
  </si>
  <si>
    <t xml:space="preserve">Para este primer trimestre se reportan los siguientes Planes Regionales de Búsqueda  propuestos con estrategias con aportantes de información con el propósito de avanzar en la recopilación, organización, sistematización y análisis de la información necesaria para la búsqueda de personas dadas por desaparecidas, así:
- Plan Regional de Búsqueda Cordillera Central: propuesto en la estrategia 1: recolección de información relevante para la búsqueda, entrevistas a aportantes individuales y colectivos. Estado: aprobado por la SAPL, en proceso de presentación y aprobación por parte del Comité de aprobación y seguimiento a la implementación de los Planes Regionales de Búsqueda, de conformidad con lo dispuesto en la resolución 339 de 2022. 
- Plan Regional de Búsqueda Centro de Nariño: dentro del ítem estrategias de acción para la recolección de información relevante para la búsqueda, se encuentra Planes de trabajo con posibles aportantes de información.  Estado: aprobado por la SAPL, en proceso de presentación y de aprobación por parte del Comité de aprobación y seguimiento a la implementación de los Planes Regionales de Búsqueda, de conformidad con lo dispuesto en la resolución 339 de 2022.
</t>
  </si>
  <si>
    <t>54,4% (19) Planes Regionales de Búsqueda (PRB) y líneas de investigación con estrategias de trabajo con aportantes</t>
  </si>
  <si>
    <t>35% (12) Planes Regionales de Búsqueda (PRB) y líneas de investigación con estrategias de trabajo con aportantes</t>
  </si>
  <si>
    <t>Para este segundo trimestre se reportan los siguientes Planes Regionales de Búsqueda  propuestos con estrategias con aportantes de información con el propósito de avanzar en la recopilación, organización, sistematización y análisis de la información necesaria para la búsqueda de personas dadas por desaparecidas, así:
- Plan Regional de Búsqueda Sur del Valle, Norte del Cauca.
- Plan Regional de Búsqueda Sur de Nariño y Frontera.
- Plan Regional de Búsqueda Centro del Cauca. 
- Plan Regional de Búsqueda Oriente del Cauca.
- Plan Regional de Búsqueda Valle del Patía y Macizo Colombiano.
- Plan Regional de Búsqueda Pacífico Nariñense.
- Plan Regional de Búsqueda Àrea Metropolitana y Frontera.  
- Plan Regional de Búsqueda Catatumbo
- Plan Regional de Búsqueda Área Metropolitana de Cúcuta y Frontera
- Plan Regional de Búsqueda Magdalena Medio Caldense</t>
  </si>
  <si>
    <t>Estrategia 2. Identificación, caracterización, exploración de posibles lugares de ubicación de personas vivas o fallecidas que puedan corresponder a personas dadas por desaparecidas (artículo 5.3.a. y c. y 10 del DL 589 de 2017)</t>
  </si>
  <si>
    <t>Resultado 7. Lugares presuntos Incluidos en el Registro Nacional de Fosas, Cementerios Ilegales y Sepulturas (RNFCIS)</t>
  </si>
  <si>
    <t>Indicador 10. Porcentaje de lugares presuntos incluidos en el Registro Nacional de Fosas, Cementerios Ilegales y Sepulturas - RNFCIS (Fuentes: PRB, medidas cautelares, hallazgos fortuitos)</t>
  </si>
  <si>
    <t>100% de lugares presuntos incluidos en el RNFCS</t>
  </si>
  <si>
    <t>Dirección Técnica de Prospección, Recuperación e Identificación</t>
  </si>
  <si>
    <t>64% (29) de lugares presuntos incluidos en el RNFCS</t>
  </si>
  <si>
    <t>47% (21) de lugares presuntos incluidos en el RNFCS</t>
  </si>
  <si>
    <t>Este indicador mide el porcentaje de sitios presuntos identificados, que están incluidos en el Registro Nacional de Fosas, Cementerios Ilegales y Sepulturas (RNFCIS), entendiendo por sitios presuntos aquellos que cuentan con información de alta calidad sobre la ubicación de cuerpos humanos esqueletizados de personas dadas por desaparecidas en virtud del conflicto armado. La calificación de un sitio como presunto es realizada a partir de acciones de prospección llevadas a cabo para corroborar la información de un lugar en campo que permita generar hipótesis de ubicación de cuerpos. 
Para el periodo reportado se han registrado en total 21 sitios presuntos, los cuales se encuentran ubicados en los departamentos de Antioquia (El Bagre), Caquetá (Florencia), La Guajira (Villanueva), Magdalena (Chivolo, Fundación), Meta (El Castillo), Norte de Santander (Cúcuta, Ocaña), Sucre (Morroa, Ovejas), Tolima (Ibagué), Valle del Cauca (Cali), y cuyos Grupos Internos de Trabajo Territorial corresponde con Monteria, Barranquilla, Cucuta, Villavicencio, Sincelejo, Ibague, Bogotá y las Direcciones Técnicas de Prospección, Recuperación e Identificación y Dirección Técnica de Información, Planeación y Localización para la Búsqueda.</t>
  </si>
  <si>
    <t>88% (40) de lugares presuntos incluidos en el RNFCIS</t>
  </si>
  <si>
    <t>147% (66) de lugares presuntos incluidos en el RNFCIS</t>
  </si>
  <si>
    <t>Para el segundo trimestre se cuenta con un registro de 51 sitios presuntos con corte al 30 de junio. Con este número de sitios que han sido registrados en el RNFCIS, se tienen en total 66 sitios los que se encuentran ubicados en los departamentos de Antioquia (El Bagre, Puerto Berrio), Cundinamarca (Viotá), Huila (Acevedo, Palestina, Suaza), La Guajira (Villanueva), Magdalena (Chivolo, Fundación), Meta (Cubarral), Norte de Santander (Cúcuta, Ocaña), Santander(Barrancabermeja), Sucre (Chalán, Morroa, Ovejas), Tolima (Ibagué, Roncesvalles),  y cuyos Grupos Internos de Trabajo Territorial junto con las Direcciones Técnicas de Prospección, Recuperación e Identificación y Dirección Técnica de Información, Planeación y Localización para la Búsqueda, han realizado la valoración para esta condición de sitios. 
Por otra parte, durante el segundo trimestre la DTPRI dio continuidad al diseño la metodología estandarizada para la caracterización de lugares presuntos (cementerios y campo abierto). Se presenta version ajustada, la cual se encuentra en proceso de revisión y aprobación.</t>
  </si>
  <si>
    <t>64% de lugares presuntos incluidos en el RNFCS</t>
  </si>
  <si>
    <t>47% de lugares presuntos incluidos en el RNFCS</t>
  </si>
  <si>
    <t>Resultado 8. Lugares presuntos prospectados (confirmados o descartados)</t>
  </si>
  <si>
    <t>Indicador 11. Porcentaje de lugares del RNFCIS, incluidos en Planes Regionales de Búsqueda (PRB) aprobados o con plan de prospección y recuperación definido, que son intervenidos</t>
  </si>
  <si>
    <t>100% de lugares del RNFCIS incluidos en PRB aprobados o con plan de prospección y recuperación definido, que son intervenidos</t>
  </si>
  <si>
    <t>Dirección Técnica de Información, Planeación, Localización para la Búsqueda, Grupos Internos de Trabajo Territorial</t>
  </si>
  <si>
    <t>91 (18,5%) Lugares del RNFCIS incluidos en PRB aprobados o con plan de prospección y recuperación definido, que son intervenidos</t>
  </si>
  <si>
    <t>138 (28%) Lugares del RNFCIS incluidos en PRB aprobados o con plan de prospección y recuperación definido, que son intervenidos</t>
  </si>
  <si>
    <t>Durante el primer trimestre del año se intervinieron 138  lugares mediante acciones de prospección y recuperación y que se encuentran inscritos dentro del RNFCIS asociados a Planes Regionales de búsqueda y autos proferidos por la JEP:
1.Samaná Caldas - PRB del Magdalena Medio Caldense: veintiséis (26) prospecciones, tres (3) acciones de recuperación y seis (3) cuerpos recuperados en veintitres (26) lugares: Vereda La Esmeralda- San Diego Samaná (5 lugares), Vereda Mensajeria San Diego Samaná, Vereda Congal - San Diego Samaná  (2 lugares)., Fierritos - Victoria  (18 lugares).
2. Ovejas - Sucre: PRB Montes de María y Morrosquillo: quince (15) prospecciones, una (1) acción de recuperación y un (1) cuerpo recuperado en los siguientes quince (15) lugares: Macayepito 1, Macayepito cultivos 1,  Macayepito cultivos 2,  Macayepito bocas del santo, los guerrero, cerro pelado 1, piedra hueca - ovejas don Gabriel, Mancamo -  chalán la ceiba, cementerio salitral -  Ovejas Salitra, cementerio Don Gabriel - ovejas Don Gabriel, villa lorena - san roque 1 - ovejas Don Gabriel, villa lorena - san roque 2 - ovejas don Gabriel, bajo don juan -  coloso bajo don juan, linderos - Morroa linderos, y linderos (limón) - Morroa linderos.
3. Málaga – Santander: PRB Sarare Una (1) acción de recuperación y un (1) cuerpo recuperado.
4.Urrao – Antioquia: PRB de Suroeste Antioqueño (En formulación): una (1) prospección, nueve (9) acciones de recuperación y nueve (9) cuerpos recuperados en los siguientes lugares nueve (9) lugares: 8 bóvedas del Cementerio de Urrao y  en la Sabana Urrao / Quebrada el Palo.
5.Cali - Buenaventura: PRB Pacífico Medio: una (1) prospección en la Isla Pájaro.
6.El Copey – César: Medidas cautelares (Auto 114 del 3 de agosto de 2020) decretadas por la JEP y Plan Regional de Centro - Sur del Magdalena y Noroccidente del Cesar - En Formulación: cinco (5) prospecciones en cinco (5) de interés forense en el Cementerio El Copey.
7.Montañita – Caquetá: PRB Caquetá Sur: dos (2) prospecciones, cuatro (4) acciones de recuperación y cuatro (4) cuerpos recuperados en los siguientes cuatro (4) lugares: Vereda Jordán Bajo (Montañita), Municipio de la Montañita, Vereda Bello Horizonte, Vereda Miravalle (Valparaíso).
8.Chámeza – Casanare: PRB Sur occidente de Casanare: una (1) prospección en el Cerro San José, en la vereda Sinagaza del Vereda Chuyaguá - municipio de Chámeza
9.San José del Guaviare: PRB de San José del Guaviare (En formulación): cuatro (4) prospecciones en los siguientes cuatro (4) lugares: Cementerio Raudal del Guayabero, Cementerio Antiguo San José del Guaviare, Cementerio Municipal San José del Guaviare, Cementerio Jardines del Paraíso San José del Guaviare.
10.Tarso – Cauca: PRB Plan Regional de Búsqueda del Oriente del Cauca: dos (2) prospecciones, tres (3) acción de recuperación y tres (3) cuerpos recuperados en los siguientes cinco (5) lugares: Cementerio el Tarso en tres sitios de disposición, en el Cementerio Vereda NoviraoTotoro y en el Cementerio Central de Popayán.
11.Alejandría - Caquetá: PRB Caquetá Centro:  una (1) prospección
12.Suaza – Huila: PRB Sur del Huila:  cinco (5) acciones de recuperación y cinco (5) cuerpos recuperados en el Cementerio San José de Suaza – Fosa tipo Colectiva.
13.Puerto Berrio – Antioquia: PRB Magdalena Medio Caldense y Medidas Cautelares AUTO SAR AT 261 DE 2020 Fase 5: Seseta y cinco (65): Sesenta y cinco (65) acciones de recuperación y diecinueve (19) cuerpos recuperados en el Cementerio La Dolorosa en Puerto Berrio.
En total durante los meses de enero a marzo de 2020 la DTPRI realizó 59 prospecciones, 91 acciones de recuperación y 45 cuerpos recuperados.
Se presentaron las siguientes dificultades y logros durante el período:
-Por las elecciones legislativas de Colombia realizadas el día 13 de marzo, no se programaron comisiones en las semanas del 07 al 11 de marzo y del 22 al 25 de marzo, motivo por el cual, se tuvieron que reprogramar algunas comisiones para el siguiente mes.
-A corte del 31 de marzo de 2021, se logró un sobrecumplimiento de la meta proyectada, acumulando un cumplimiento de avance del 149.5%, equivalentes a 136  lugares intervenidos, lo que evidencia una gestión más eficiente en el desarrollo de los procedimientos internos de la DTPRI.
-Mejora en la articulación interna para la planeación y ejecución de acciones humanitarias entre los técnicos, el Coordinador del grupo interno de prospección y el director técnico de Prospección, recuperación e identificación.
Para facilitar la contabilización de la intervención a lugares, se diseñó una matriz en la cual se consolido y estandarizó los lugares que se han intervenido, donde se identifican que de los 138  lugares intervenidos:  50 quedaron clasificados como lugares presuntos, 37 como lugares confirmados y 51 descartados dentro del RNFCIS. 
Adicional, la DTPRI ha participado activamente aportando su conocimiento técnico forense, en el desarrollo de los diferentes Planes Regionales de Búsqueda:
- Plan Regional de Búsqueda Cordillera Central (En formulación)
- Plan Regional de Búsqueda del Sur del Huila
- Plan Regional de Búsqueda del Meta, subregión Puerto Gaitán (en formulación)
-Plan Regional de Búsqueda Sur de Urabá (En formulación).
Se adelantaron labores administrativas para la contratación de cuatro equipos técnicos forenses por 7 meses (23 profesionales y técnicos), para el desarrollo de las labores forenses en campo que reforzaran las intervenciones de mayor complejidad en el abordaje forense necesario en el territorio colombiano, y para la adquisición GNSS Submétrico y Escáner Terrestre y minutos satelitales requeridos para las acciones de prospección y recuperación de cuerpos. 
Finalmente, la DTPRI en articulación con las Direcciones técnicas misionales, los Grupos Internos de trabajo territorial (GITT) y la Oficina asesora de planeación (OAP), realizaron la actualización a los procedimientos de prospección y recuperación de cuerpos, los cuales se encuentran en etapa de aprobación.</t>
  </si>
  <si>
    <t>231 (47%) Lugares del RNFCIS incluidos en PRB aprobados o con plan de prospección y recuperación definido, que son intervenidos</t>
  </si>
  <si>
    <t>319 (64%) Lugares del RNFCIS incluidos en PRB aprobados o con plan de prospección y recuperación definido, que son intervenidos</t>
  </si>
  <si>
    <t>Durante el segundo trimestre del año se intervinieron 181 lugares mediante acciones de prospección y recuperación asociados a Planes Regionales de búsqueda, autos proferidos por la JEP y Plan Nacional de búsqueda:
1.Cementerio la Dolorosa - Puerto Berrio - Antioquia – PRB de los Puertos del Magdalena Medio y Medidas Cautelares AUTO SAR AT 261 DE 2020: 46 lugares intervenidos.
2.San Juanito – Predio La Primavera - PRB del Meta subregión Capital y Piedemomte (En formulación): 1 lugar intervenido.
3.Bolívar - Valle del Cauca - PRB Occidente del Valle del Cauca (En formulación): 2 lugares intervenidos.
4.Acevedo - Huila - PRB Regional de Sur del Huila): 1 lugar intervenido.
5.Roncesvalles – Tolima - PRB Cordillera Oriental (En construcción): 5 lugares intervenidos.
6.Samoré – Norte de Santander - PRB Sarare: 2 lugares intervenidos.
7.Chibolo – Magdalena y Barranquilla: PRB Atlántico-Río Magdalena (En construcción): 8 lugares intervenidos.
8.Musanda – Barrancabermeja: PRB Magdalena Medio Caldense: 2 lugares intervenidos.
9.Puracé – Huila - PRB Regional de Sur del Huila): 1 lugar intervenido.
10.San José de Isnos – Popayán: PRB de Búsqueda del Oriente del Cauca 12 lugares intervenidos.
11.Cubarral – Meta:  PRB del Meta (subregión Alto y Medio Ariari): 17 lugares intervenidos.
12.Dorada – Caldas: PRB Magdalena Medio Caldense: 20 lugares intervenidos.
13.Orito – Putumayo: PRB Bajo Putumayo: 2 lugares intervenidos.
14.San José de Apía – Risaralda PRB Centro de Antioquia (En construcción): 13 lugares intervenidos.
15.Aguazul – Casanare - PRB Suroccidente del Casanare: 23 lugares intervenidos.
16.Matanza – Santander – Plan Nacional de búsqueda: 1 lugar intervenido.
17.El Copey – Barranquilla - PRB centro y sur de Magdalena y noroccidente del Cesar: 10 lugares intervenidos.
18.Sucre – Bolívar – PRB de María y Morrosquillo: 8 lugares intervenidos.
19.La Arenera – Escombrera: Medida Cautelar AUTO 010 2020: 1 lugar intervenido
20.La Victoria – Amazonas – Plan Nacional de búsqueda: 5 lugares intervenidos
21.Santander de Quilichao – Cauca:  PRB Sur del Valle del Cauca y Norte del Cauca: 1 lugar intervenido.
En total, durante los meses de abril a junio de 2022 la DTPRI realizó 59 prospecciones, 141 acciones de recuperación y 103 cuerpos recuperados.
En la matriz de control de lugares intervenidos se detalla la calificación de los 181 lugares intervenidos:  55 lugares quedaron como presuntos, 85 confirmados y 41 descartados, los cuales se encuentran en proceso de registro dentro del RNFCIS.
Adicional, la DTPRI ha participado activamente aportando su conocimiento técnico forense, en el desarrollo de los diferentes Planes Regionales de Búsqueda y medidas cautelares:
-PRB Caquetá Norte: Isla del silencio, municipio de Cartagena del chaira, departamento de Caquetá, Cementerio comunitario centro poblado Versalles en el municipio de paujil.
-PRB del Centro de Antioquia (En construcción): Jardín Cementerio Universal - Antioquia
-PRB de San José del Guaviare (en formulación): Cementerio comunitario Bocas del Raudal de Guayabero
-PRB del Oriente Antioqueño: Cementerios san Nicolás y san Antonio de Pereira, municipio de Rionegro, departamento de Antioquia.
-PRB del Meta, subregión Alto y Medio Ariari (en construcción): El Castillo – Meta
-Medidas cautelares AUTO SAR-AI-026-2021 y la prórroga es AUTO SAR-AI-065 de 2021: Paz de Ariporo – Casanare
-PRB Puertos del Magdalena Medio: Cementerio Puerto Triunfo
-PRB Sur del Huila: Cementerio Municipal de Suaza
-PRB Caquetá Centro: Alejandría – Caquetá
-PRB Caquetá Sur: Valparaíso - Caquetá
-PRB Catatumbo
-PRB- Cordillera Central (En construcción)
-PRB- Sabana de Cundinamarca y Bogotá: cementerio Sagrado Corazón de Facatativá
-PRB del Meta subregión Centro Oriente (en construcción): Cementerio municipal Puerto López - Meta.
Adicional, se adelantaron labores administrativas para para la adquisición GNSS Submétrico y Escáner Terrestre y minutos satelitales requeridos para las acciones de prospección y recuperación de cuerpos. 
Finalmente, la DTPRI remitió la versión final del procedimiento de prospección y recuperación a la Oficina Asesora de Planeación para su respectiva revisión y aprobación y trabajo de manera articulada con la Dirección de Información la Propuesta Técnica de caracterización multidimensional de cementerios.</t>
  </si>
  <si>
    <t xml:space="preserve">Resultado 9. Cuerpos recuperados </t>
  </si>
  <si>
    <t>Indicador 12. Número de cuerpos recuperados</t>
  </si>
  <si>
    <t>450 cuerpos recuperados</t>
  </si>
  <si>
    <t>62 cuerpos recuperados</t>
  </si>
  <si>
    <t>45 cuerpos recuperados</t>
  </si>
  <si>
    <t>Durante el primer trimestre de la vigencia se recuperaron 45 cuerpos, a partir de las prospecciones y acciones de recuperación realizadas asociados a planes regionales de búsqueda y autos proferidos por la JEP:
1.Samaná Caldas - PRB del Magdalena Medio Caldense: veintiséis (26) prospecciones, tres (3) acciones de recuperación y tres (3) cuerpos recuperados.
2.Ovejas - Sucre: PRB Montes de María y Morrosquillo: quince (15) prospecciones, una (1) acción de recuperación y un (1) cuerpo recuperado.
3. Málaga – Santander: PRB Sarare Una (1) acción de recuperación y un (1) cuerpo recuperado.
4.Urrao – Antioquia: PRB de Suroeste Antioqueño (En formulación): una (1) prospección, nueve (9) acciones de recuperación y nueve (9) cuerpos recuperados.
5.Montañita – Caquetá: PRB Caquetá Sur: dos (2) prospecciones, cuatro (4) acciones de recuperación y cuatro (4) cuerpos recuperados.
6.Tarso – Cauca: PRB Plan Regional de Búsqueda del Oriente del Cauca: dos (2) prospecciones, tres (3) acción de recuperación y tres (3) cuerpos recuperados.
7.Suaza – Huila: PRB Sur del Huila:  cinco (5) acciones de recuperación y cinco (5) cuerpos recuperados en el Cementerio San José de Suaza – Fosa tipo Colectiva.
8.Puerto Berrio – Antioquia: PRB Magdalena Medio Caldense y Medidas Cautelares AUTO SAR AT 261 DE 2020 Fase 5: sesenta y cinco (65) acciones de recuperación y diecinueve (19) cuerpos recuperados en el Cementerio La Dolorosa en Puerto Berrio.
Se presentaron las siguientes dificultades durante el período:
-Por las elecciones legislativas de Colombia realizadas el día 13 de marzo, no se programaron comisiones en las semanas del 07 al 11 de marzo y del 22 al 25 de marzo, motivo por el cual, se tuvieron que reprogramar algunas comisiones para el siguiente mes.
-A corte del 31 de marzo de 2021, no se logró el cumplimiento de la meta proyectada, quedando el indicador en riesgo con un avance del 72.6% y un rezago de 17 cuerpos ha recuperar para el segundo trimestre del año. Como parte de la planeación para cumplir con la proyección de cuerpos a recuperar, se diseñó un plan de trabajo con las acciones humanitarias de prospección y recuperación de cuerpos a realizar.
Adicional, para dar cumplimiento a la metra proyectada, la DTPRI ha participado activamente aportando su conocimiento técnico forense, en el desarrollo de los diferentes Planes Regionales de Búsqueda:
-Plan Regional de Búsqueda Cordillera Central (En formulación)
-Plan Regional de Búsqueda del Sur del Huila
-Plan Regional de Búsqueda del Meta, subregión Puerto Gaitán (en formulación)
-Plan Regional de Búsqueda Sur de Urabá (En formulación).
Se adelantaron labores administrativas para la contratación de cuatro equipos técnicos forenses por 7 meses (23 profesionales y técnicos), para el desarrollo de las labores forenses en campo que reforzaran las intervenciones de mayor complejidad en el abordaje forense necesario en el territorio colombiano, y para la adquisición GNSS Submétrico y Escáner Terrestre y minutos satelitales requeridos para las acciones de prospección y recuperación de cuerpos. 
Finalmente, la DTPRI en articulación con las Direcciones técnicas misionales, los Grupos Internos de trabajo territorial (GITT) y la Oficina asesora de planeación (OAP), realizaron la actualización a los procedimientos de prospección y recuperación de cuerpos, los cuales se encuentran en etapa de aprobación.</t>
  </si>
  <si>
    <t>197 cuerpos recuperados</t>
  </si>
  <si>
    <t>148 cuerpos recuperados</t>
  </si>
  <si>
    <t>Durante el segundo trimestre de la vigencia se recuperaron 103 cuerpos, a partir de las prospecciones y acciones de recuperación realizadas asociados a planes regionales de búsqueda y autos proferidos por la JEP:
1.Cementerio la Dolorosa - Puerto Berrio - Antioquia – PRB de los Puertos del Magdalena Medio y Medidas Cautelares AUTO SAR AT 261 DE 2020: 10 cuerpos recuperados
2.San Juanito – Predio La Primavera - PRB del Meta subregión Capital y Piedemomte (En formulación): 1 cuerpo recuperado
3.Bolívar - Valle del Cauca - PRB Occidente del Valle del Cauca (En formulación): Cementerio corregimental La Tulia 2 cuerpos recuperados.
4.Cementerio Católico la Dorada – Caldas: PRB Magdalena Medio Caldense: 22 cuerpos recuperados
5.Orito – Putumayo: PRB Bajo Putumayo: 3 Cuerpos recuperados
6.San José de Apía – Risaralda PRB Centro de Antioquia (En construcción): 17 cuerpos recuperados.
7.Aguazul – Casanare - PRB Suroccidente del Casanare: 21 cuerpos recuperados.
8.Matanza – Santander – Plan Nacional de búsqueda: :4 Cuerpos recuperados
9.El Copey – Barranquilla - PRB centro y sur de Magdalena y noroccidente del Cesar: 18 cuerpos recuperados.
10.La Victoria – Amazonas – Plan Nacional de búsqueda: 4 cuerpos recuperados.
11.Santander de Quilichao – Cauca:  PRB Sur del Valle del Cauca y Norte del Cauca: 1 cuerpo recuperado.
En total, durante los meses de abril a junio de 20202 la DTPRI realizó 59 prospecciones, 141 acciones de recuperación y 103 cuerpos recuperados.
Adicional, para dar cumplimiento a la metra proyectada, la DTPRI ha participado activamente aportando su conocimiento técnico forense, en el desarrollo de los diferentes Planes Regionales de Búsqueda y medidas cautelares:
-PRB Caquetá Norte: Isla del silencio, municipio de Cartagena del chaira, departamento de Caquetá, Cementerio comunitario centro poblado Versalles en el municipio de paujil.
-PRB del Centro de Antioquia (En construcción): Jardín Cementerio Universal - Antioquia
-PRB de San José del Guaviare (en formulación): Cementerio comunitario Bocas del Raudal de Guayabero
-PRB del Oriente Antioqueño: Cementerios san Nicolás y san Antonio de Pereira, municipio de Rionegro, departamento de Antioquia.
-PRB del Meta, subregión Alto y Medio Ariari (en construcción): El Castillo – Meta
-Medidas cautelares AUTO SAR-AI-026-2021 y la prórroga es AUTO SAR-AI-065 de 2021: Paz de Ariporo – Casanare
-PRB Puertos del Magdalena Medio: Cementerio Puerto Triunfo
-PRB Sur del Huila: Cementerio Municipal de Suaza
-PRB Caquetá Centro: Alejandría – Caquetá
-PRB Caquetá Sur: Valparaíso - Caquetá
-PRB Catatumbo
-PRB- Cordillera Central (En construcción)
-PRB- Sabana de Cundinamarca y Bogotá: cementerio Sagrado Corazón de Facatativá
-PRB del Meta subregión Centro Oriente (en construcción): Cementerio municipal Puerto López - Meta.
Adicional, se adelantaron labores administrativas para para la adquisición GNSS Submétrico y Escáner Terrestre y minutos satelitales requeridos para las acciones de prospección y recuperación de cuerpos. 
Finalmente, la DTPRI remitió la versión final del procedimiento de prospección y recuperación a la Oficina Asesora de Planeación para su respectiva revisión y aprobación y trabajo de manera articulada con la Dirección de Información la Propuesta Técnica de caracterización multidimensional de cementerios.</t>
  </si>
  <si>
    <t xml:space="preserve">Resultado 10. Identificación de personas vivas </t>
  </si>
  <si>
    <t>Indicador 13. Número de personas halladas con vida con verificación de identidad</t>
  </si>
  <si>
    <t>5 personas halladas con vida con verificación de identidad</t>
  </si>
  <si>
    <t>Dirección Técnica de Información, Planeación, Localización para la Búsqueda -  Dirección Técnica de Participación, Contacto con Víctimas y Enfoques Diferenciales, Grupos Internos de Trabajo Territorial</t>
  </si>
  <si>
    <t>1 persona hallada con vida con verificación de identidad</t>
  </si>
  <si>
    <t>0 personas halladas con vida con verificación de identidad</t>
  </si>
  <si>
    <t>El Grupo interno de identificación realizó seguimiento a los casos de Personas halladas con vida,  que se venían trabajando con los diferentes Grupos Internos de Trabajo Territorial (GITT) y participó en mesas inter direcciones así:
1.Caso Grupo Interno de Tratajo Territorial (GITT) Pasto: Se definió caso como competencia de la Unidad, el 03 de marzo se realizó toma de muestras en Sabanatorres – Santander. Caso en proceso
2.Caso Grupo Interno de Tratajo Territorial (GITT) Barranquilla y Montería: El 02 de febrero 2022: Se lleva a cabo reunión Inter direcciones y la Territorial:  Diálogo de cierre y elaboración de acta de cierre del proceso de búsqueda.
3.Primer caso Grupo Interno de Tratajo Territorial (GITT) Villavicencio: EL 10 de febrero 2022: Reunión para apoyar al Grupo Interno de Tratajo Territorial (GITT) -Villavicencio para la preparación de los diálogos de asesoría, orientación y fortalecimiento con la persona hallada con vida,  quien se presume su posible identidad.
4.Segundo caso Grupo Interno de Tratajo Territorial (GITT) Villavicencio: 01/03/2022: Reunión Inter direcciones para exponer el caso y retroalimentación. Se comparte documento del plan de localización describiendo el método adecuado para verificación de identidad.
5.Caso Grupo Interno de Tratajo Territorial (GITT) Medellín 25/02/2022: En reunión con el grupo nacional de Apoyo a la UBPD del INMLCF (GNASIVJRNR - SSF) se indica no exclusión del cotejo genético, sin embargo, este dato está en proceso de verificación y contrastación con la información no genética. 25/03/2022: Se solicita al Instituto Nacional de Medicina Legal y Ciencias Forenses (INMLCF) informar avances del caso en reunión con el grupo nacional de Apoyo a la UBPD del INMLCF  (GNASVJRNR - SSF): aún no se ha realizado el cotejo genético.
6.Caso  Grupo Interno de Tratajo Territorial (GITT) Apartadó 03/02/2022: Se lleva a cabo reunión Inter direcciones, y la Territorial: Contexto del plan de localización y definición de la competencia del caso por parte de la Unidad. 
7.Caso Grupo Interno de Tratajo Territorial (GITT) Cúcuta: 02/03/2022: Pendiente de toma de huellas digitales y de entrevista a PEV por parte del GITT, pero a la fecha se encuentra pendiente la programación de la jornada de toma de muestra por parte del GITT.
8.Caso  Grupo Interno de Tratajo Territorial (GITT)  Sincelejo: 21/01/2022: La DTPRI envía solicitud al  Instituto Nacional de Medicina Legal y Ciencias Forenses (INMLCF) para toma de muestra biológica. 09/02/2022: El  Instituto Nacional de Medicina Legal y Ciencias Forenses (INMLCF) realiza toma de muestra biológica al familiar. Caso en proceso.
9.Caso Grupo Interno de Tratajo Territorial (GITT) Barrancabermeja: 02/03/2022: Por parte de la territorial se programará para el mes de abril la jornada para toma de muestra biológica. Caso en proceso
10.Caso Grupo Interno de Tratajo Territorial (GITT) Ibagué: 20-01-2022: toma de registro decadactilar, muestra biológica y entrevista técnica con fines de identificación a la PEV. 03-02-2022: Envío de cotejo dactiloscopico a la RNEC.17-03-2022: Se recibe respuesta de la RNEC con el resultado del cotejo dactiloscópico de las huellas dactilares de la PEV. 22-03-2022: entrevista con fines de identificación con familiar de la PDD. Caso en proceso. 
11.Caso Grupo Interno de Tratajo Territorial (GITT) Mocoa: Se establece contacto con la Territorial  de Mocoa para programar toma de huella y así confirmar identidad. Caso en proceso.
De acuerdo con lo anterior, la DTPRI viene participando activamente en los diferentes casos de personas hallas con vida en articulación con los Grupos Internos de Tratajo Territorial (GITT), para dar cumplimiento con la meta proyectada.
Adicionalmente, se realizó seguimiento a Personas halladas con Vida (PEV) y actualización de la información correspondiente en la matriz de control y seguimiento durante el primer trimestre.
Finalmente, la DTPRI en articulación con las Direcciones técnicas misionales, los Grupos Internos de trabajo territorial (GITT) y la Oficina asesora de planeación (OAP), realizaron la actualización de procedimiento IAH-PR-005 V2 Verificación de identificación de Persona Encontrada con Vida 18-03-2022, socializados en el mes de marzo dentro del Sistema de Gestión de la UBPD.</t>
  </si>
  <si>
    <t>3 personas halladas con vida con verificación de identidad</t>
  </si>
  <si>
    <t>4 personas halladas con vida con verificación de identidad</t>
  </si>
  <si>
    <t>Durante el segundo trimestre la Dirección Técnica de prospección, recuperación e identificación realizó verificación de identidad a cuatro (4) casos de personas encontrada con vida:
1. Caso Persona Encontrada con vida Grupo Interno de Trabajo Territorial (GITT) Pasto de Sabanatorres – Santander. Identificación Integral – dactiloscopia.
2. Caso Persona Encontrada con vida Grupo Interno de Trabajo Territorial (GITT) Ibagué: Se recibe respuesta de la RNEC con el resultado del cotejo dactiloscópico de las huellas dactilares de la PEV positivo. 
3. Caso Persona Encontrada con vida Grupo Interno de Trabajo Territorial (GITT) Medellín: El método utilizado para la verificación de identidad fue mediante toma de muestra perfil genético analizado por el perito en genética del INMLCF. Se entabla diálogo en momentos separados con Alba Lucía Arias y con Isaura Arias de Arango para socializar el informe de verificación de identidad. Se propone como fecha de reencuentro: la última semana de agosto.
4. Caso Persona Encontrada con vida Grupo Interno de Trabajo Territorial  (GITT) Villavicencio: Identificación Integral – dactiloscopia.
Adicional, el Grupo interno de identificación realizó seguimiento a los casos PEV con los diferentes GITT y participó en mesas inter direcciones de la siguiente manera:
1. Caso Persona Encontrada con vida Grupo Interno de Trabajo Territorial  (GITT) Apartadó / ET Medellín. 12/04/2022: Se toma muestra biológica a familiares para verificación de la identidad de la persona encontrada con vida. 20/04/2022: Mediante el oficio UBPD-1-2022-003404 se brinda a la SSF del INMLCF el contexto del caso para posterior procesamiento de las muestras y cotejo genético 22/04/2022: Mediante oficio UBPD-1-2022-003524 se envían muestras para su procesamiento, ingreso y cruce de perfiles en el BPGD 03/06/2022: Pendiente informe de genética para continuar el proceso. 
2. Caso Persona Encontrada con vida Grupos Internos de Trabajo Territorial (GITT)Cúcuta y Bogotá: 25/04/2022: Se recibe informe de toma de huellas digitales. Se envía consulta a Registraduría. 28/06/2022: Resultado cotejo dactiloscópico positivo. En conversación con los dos GITT, para recibir información que permita ser utilizada en la comparación de variables en el informe de verificación de identidad de la persona encontrada con vida
3. Caso PEV ET Sincelejo: Resultado de genética no excluyente. Construcción de informe de verificación de identidad. Se solicita información sobre tomas de muestras realizadas a los muestradantes al INMLCF. Caso en proceso.
4. Caso PEV ET Barrancabermeja: 02/03/2022: Por parte del GITT se programará para el tercer trimestre la jornada para toma de muestra biológica. Caso en proceso  
5. Caso PEV GITT Mocoa: Se establece contacto con el GITT de Mocoa para programar toma de huella y así confirmar identidad. Caso en proceso.
De acuerdo con lo anterior, la DTPRI viene participando activamente en los diferentes casos PEV en articulación con los GITT, para dar cumplimiento con la meta proyectada.
Finalmente, el grupo interno de identificación sostuvo reunión el 26 de junio para conocer el estado actual y acciones a seguir de todos los casos de Personas Encontradas con Vida (PEV) y actualización de la información correspondiente en la matriz de control y seguimiento durante el segundo trimestre.</t>
  </si>
  <si>
    <t>Resultado 11. Acciones de Impulso para la identificación de cuerpos</t>
  </si>
  <si>
    <t>Indicador 14. Número de muestradantes con entrevista y muestra biológica tomada</t>
  </si>
  <si>
    <t>2000 muestradantes con entrevista y muestra biológica</t>
  </si>
  <si>
    <t>Subdirección General Técnica y Territorial, Grupos Internos de Trabajo Territorial</t>
  </si>
  <si>
    <t>115 muestradantes con entrevista y muestra biológica</t>
  </si>
  <si>
    <t>75 muestradantes con entrevista y muestra biológica</t>
  </si>
  <si>
    <t xml:space="preserve">
Durante el primer trimestre, la DTPRI realizó jornadas para obtener muestras biológicas de referencia para análisis genéticos en el proceso de identificación, garantizando la calidad de la misma y la adecuada selección del muestradante, dentro del marco humanitario y extrajudicial de la Unidad de Búsqueda de Personas dada por Desaparecidas.
Dentro de las principales actividades que se realizan previamente a la toma de muestras biológicas se destacan:
- Análisis de información disponible de los casos relacionados con PDD.
- Verificación previa en las bases de datos y en los laboratorios del INMLCF, Fiscalía General de la Nación FGN; si la muestra ya fue tomada: resultado negativo.
- Necesidad y pertinencia de toma de muestras biológicas de referencia y entrevistas forenses con fines de identificación.
- Realización de diálogo de ampliación con los familiares, entrevista forense con fines de identificación, genogramas y registro de información el SIRDEC.
- Explicación del proceso de identificación a familiares, importancia y uso de las muestras biológicas.
En total se tomaron 150 muestras biológicas correspondientes a 75 muestradantes - familiares de casos de PDD y PEV:
- PRB de Pacífico Nariñense: Soacha - Cundinamarca: Total muestradantes 1 - Total Muestras tomadas 2
- PRB Cordillera Central (en formulación): Chinchiná Caldas: Total muestradantes 1- Total Muestras tomadas 2
- PRB San José del Guaviare (en formulación): Bogotá: Total muestradantes 2 - Total Muestras tomadas 4
-  PRB Alto y Medio Atrato: Bogotá Solicitudes de búsqueda independientes M-19 Total muestradantes 1- Total Muestras tomadas 2
- PRB Caquetá Centro: Bogotá: Total muestradantes 1 - Total Muestras tomadas 2
- PRB Oriente Antioqueño: Bogotá:  Total muestradantes 1 - Total Muestras tomadas 2
- Solicitudes de búsqueda independientes: Bogotá: Total muestradantes 2 - Total Muestras tomadas 4
- Solicitudes de búsqueda independientes: Garagoa, Boyacá: Total muestradantes 3 - Total Muestras tomadas 6
- PRB Cordillera Central (en formulación) y PRB Caquetá Centro: Ibagué: Total muestradantes 5 - Total Muestras tomadas 10
- PRB Sabana (en formulación) - Colectivo 82: Bogotá: Total muestradantes 3 - Total Muestras tomadas 6
- PRB de Pacífico Nariñense: Sabana torres – Santander Total muestradantes 1 - Total Muestras tomadas 2
- PRB Occidente (en formulación): Bogotá: Total muestradantes 3 - Total Muestras tomadas 6
- PRB Magdalena Medio Caldense: Samaná:  Total muestradantes 19 - Total Muestras tomadas 38
- PRB Montes de Maria y Morrosquillo: Guajira:  Total muestradantes 2 - Total Muestras tomadas 4
- PRB Pacifico Nariñense: Barbacoas Nariño:  Total muestradantes 30 - Total Muestras tomadas 60
Como resultado se obtiene:
- Actualización y registro en base de datos de toma de muestras de familiares de referencia.
- Registro en el módulo de desaparecidos del SIRDEC de la información de los/as muestradantes en la sección “familiares asociados al desaparecido”.
- Envío y solicitud de procesamiento, ingreso al Banco de Perfiles Genéticos y cruces de las muestras biológicas tomadas, al INMLCF.
A corte del 31 de marzo de 2021, no se logró el cumplimiento de la meta proyectada, quedando el indicador en riesgo con un avance del 65.2% y un rezago de 40 muestradantes para tomar muestra biológica de referencia en el segundo trimestre del año. Como parte de la planeación para cumplir con la proyección de muestradantes, se diseñó en articulación con los Grupos Internos de Trabajo Territorial (GITT) una programación de las jornadas de toma de muestras a realizar durante la vigencia en los diferentes territorios del país.
Por otra parte, se avanzo con el INMLCF en la concertación de las jornadas de capacitación en SIRDEC y tomas de muestras biológicas con los GITT y servidores de nivel central. La primera jornada de capacitación se llevó a cabo del 31 de marzo.
Adicional, la DTPRI en articulación con las Direcciones técnicas misionales, los Grupos Internos de trabajo territorial (GITT) y la Oficina asesora de planeación (OAP), actualizaron el procedimiento IAH-PR-003 V3 Jornada integral de Toma de Muestras Biológicas de Referencia 24-03-2022 y sus anexos IAH-PR-003 V3 Anexo No 1. Parentescos informativos para la toma de muestras biológicas y IAH-PR-003 V3 Anexo No 2 Clasificación de residuos durante la toma de muestras biológicas, socializados en el mes de marzo dentro del Sistema de Gestión de la UBPD.
Finalmente, se adelantaron labores administrativas para adquisición de tarjetas FTA requeridos para las acciones impulso al proceso de identificación.</t>
  </si>
  <si>
    <t>1115 muestradantes con entrevista y muestra biológica</t>
  </si>
  <si>
    <t>614 muestradantes con entrevista y muestra biológica</t>
  </si>
  <si>
    <t>Durante el segundo trimestre, la DTPRI realizó jornadas para obtener muestras biológicas de referencia para análisis genéticos en el proceso de identificación, garantizando la calidad de la misma y la adecuada selección del muestradante, dentro del marco humanitario y extrajudicial de la Unidad de Búsqueda de Personas dada por Desaparecidas.
En total se tomaron 1.078 muestras biológicas correspondientes a 539 muestradantes - familiares de casos de PDD y PEV:
-PRB Caquetá Sur: Total muestradantes 36 - Total Muestras tomadas 72
-PRB Catatumbo, PRB Frontera y área metropolitana Cúcuta, PRB César, PRB Sur de Bolívar: Total muestradantes 31 - Total Muestras tomadas 62
-PRB Centro Oriente del Meta: Total muestradantes 25 - Total Muestras tomadas 50
-PRB Sabana (en formulación) - Colectivo 82: Total muestradantes 2 - Total Muestras tomadas 4
-PRB Valle de Aburrá: Total muestradantes 5 - Total Muestras tomadas 10
-PRB del Suroccidente del Casanare.: Total muestradantes 102- Total Muestras tomadas 204
-PRB Centro del Cesar: Total muestradantes 20 - Total Muestras tomadas 40
-PRB Sur del Huila: Total muestradantes 39 - Total Muestras tomadas 78
-PRB Sabana (en formulación) : Total muestradantes 2 - Total Muestras tomadas 4
-PRB Magdalena Medio Caldense: Total muestradantes 37- Total Muestras tomadas 74
-PRB Catatumbo, PRB Frontera y area metropolitana Cúcuta, PRB César, PRB Sur de Bolívar: Total muestradantes 58 – Total Muestras tomadas 116
-PNB: Total muestradantes 2 - Total Muestras tomadas 4
-PRB Caquetá Norte Y Caquetá Sur: Total muestradantes 34 - Total Muestras tomadas 68
-Plan Regional de búsqueda de Sur del Valle y Norte del Cauca y del Plan Nacional de búsqueda: Total muestradantes 76 - Total Muestras tomadas 152
-PRB Magdalena Medio Caldense: Total muestradantes 31 - Total Muestras tomadas 62
-PRB Centro - Sur del Magdalena y Noroccidente del Cesar; Centro del Cesar; y Sur La Guajira - Norte del Cesar: Total muestradantes 33 - Total Muestras tomadas 66
-PRB del Suroccidente del Casanare. : Total muestradantes 1 - Total Muestras tomadas 2
-PRB Valle del Magdalena y Nevados (en construcción) y PRB Cordillera Central: Total muestradantes 3 - Total Muestras tomadas 6
-PRB Cordillera Central: Total muestradantes 2 - Total Muestras tomadas 4
Como resultado se obtiene:
- Actualización y registro en base de datos de toma de muestras de familiares de referencia.
- Registro en el módulo de desaparecidos del SIRDEC de la información de los/as muestradantes en la sección “familiares asociados al desaparecido”.
- Envío y solicitud de procesamiento, ingreso al Banco de Perfiles Genéticos y cruces de las muestras biológicas tomadas, al INMLCF.
A corte del 30 de junio de 2022, no se logró el cumplimiento de la meta proyectada, quedando el indicador en riesgo con un avance acumulado del 30.7% y un rezago de 501 muestradantes para tomar muestra biológica de referencia en el tercer trimestre del año. Como parte de la planeación para cumplir con la proyección de muestradantes, se diseñó en articulación con los Grupos Internos de Trabajo Territorial (GITT) una programación de las jornadas de toma de muestras a realizar durante la vigencia en los diferentes territorios del país.
Se avanzo con el INMLCF en la concertación de las jornadas de capacitación en SIRDEC y tomas de muestras biológicas con los GITT y servidores de nivel central. La segunda jornada de capacitación se llevó a cabo del 07 de abril de 2022.
.
Finalmente, se adelantaron labores administrativas para adquisición de tarjetas FTA requeridos para las acciones impulso al proceso de identificación.</t>
  </si>
  <si>
    <t>Indicador 15. Implementación de la segunda fase del proyecto de impulso a la identificación de cuerpos</t>
  </si>
  <si>
    <t>100% de actividades implementadas</t>
  </si>
  <si>
    <t>Subdirección General Técnica y Territorial y Grupos Internos de Trabajo Territorial</t>
  </si>
  <si>
    <t>44,7% de actividades implementadas</t>
  </si>
  <si>
    <t>Durante el primer trimestre del año se dio continuidad a la fase de diagnóstico del proyecto "Impulso al proceso de Identificación de cadáveres en condición de no identificados en Colombia", en lo relacionado con el registro de datos en SIRDEC de expedientes anteriores al año 2007 y con la recolección de información en el instrumento diagnóstico y con la fase de revisión de la información recolectada en el instrumentos de diagnóstico de la UBPD de los casos en los cuales el cadáver continúa sin identificar, en las ciudades de Bogotá, Cali, Medellín, Barraquilla, realizando labores administrativas para la contratación de 19 técnicos para la fase de recolección y 11 contratistas para la fase de análisis.
Para el mes de febrero del año 2022 se realizó alistamiento de los casos, entrenamiento a contratistas en la fase de recolección en el instrumento de diagnóstico diseñado por la UBPD y en el proyecto retrospectivo SIRDEC por el INMLCF.
Adicionalmente, durante el primer trimestre del 2022, los Referentes de identificación del grupo de identificación de la Dirección de Prospección, Recuperación e Identificación, asignados a todas las ciudades en las que se desarrolla este proyecto, llevaron a cabo las siguientes tareas:
-Acompañamiento continuo a los coordinadores de los equipos de cada ciudad, con el fin de solventar dificultades y retos para realizar el trabajo presencial en cada una de las sedes del INMLCF.
-Gestión con el INMLCF para solicitar la asignación de usuarios del SIRDEC a los contratistas.
-Recepción semanal de las matrices diligenciadas por los equipos de cada ciudad.
-Integración mensual de las matrices.
-Revisar los informes de gestión realizados por los analistas y los líderes del análisis.
-Seguimiento a la gestión realizada por los analistas y las respuestas del INMLCF y las otras entidades.
-Revisión retrospectiva de los casos que ya están analizados para visibilizar las acciones que han sido adelantadas a partir del proyecto de impulso ID; por parte del INMLCF, para consolidar cuales casos han sido identificados
Los resultados obtenidos desde el 01 de enero al 31 de marzo de 2022, en las ciudades donde se desarrolla el proyecto son los siguientes:
- En total se ingresaron 551 casos en el instrumento de diagnóstico.
- Se ingresaron 197 casos en el SIRDEC – Proyecto Retrospectivo.
- Se realizó un análisis integral de 262 casos en Regional Oriente
Durante el período se presentó retrasó en el ingreso de casos al instrumento de recolección, en la ciudad de Cali, debido a demoras en el traslado de los expedientes de necropsia de las unidades básicas a la sede principal del INMLCF.
A corte del 31 de marzo de 2021, se logró un cumplimiento del plan de trabajo proyectado, llevando a cabo cada actividad relacionada en los tiempos planeados, lo que evidencia un avance acumulado del 100%.. También, se logró el alistamiento de espacios y expedientes de necropsia, por parte del INMLCF y se han realizado las actividades presenciales sin contratiempos en las instalaciones del INMLCF todas las ciudades en las que se desarrolla el proyecto. 
Adicionalmente, dentro de las acciones desarrolladas para impulsar el proceso de identificación de cuerpos no identificados, la DTPRI realizó durante el primer trimestre del año:
Seguimiento al proceso de identificación: La DTPRI realizó seguimiento al proceso de identificación de 45 cuerpos recuperados por la Unidad y a 39 cuerpos recuperados por otras entidades, Total de cuerpos: 84
Como parte de este seguimiento se tuvieron mesas de trabajo con el grupo nacional de Apoyo a la UBPD del INMLCF (GNAUBPD-SSF) ahora llamado Grupo Nacional de Apoyo al Sistema de Verdad, Justicia, Reparación y No Repetición del INMLCF los días 02 de febrero, 25 de febrero y 25 de marzo de 2022.
Dentro de las principales actividades que se realizan en el seguimiento a la identificación se destaca:
1. Recepción de la información:
- Información referente a la solicitud de búsqueda del cuerpo, al cual se le va a realizar el seguimiento.
- Información disponible para la identificación del cadáver. 
- Informe técnico forense de recuperación, para los casos en los cuales la UBPD realizó la recuperación del cuerpo. 
- Información de la persona dada por desaparecida.
2. Análisis de la información:
- Selección de la información útil y necesaria para la identificación (Del cadáver y de la Persona Dada por Desaparecida).
- Información referente a probable identidad o identidad orientada. 
- Determinar cuál es la Información confidencial.
- Análisis de la información contenida en los informes técnico forenses de prospección y recuperación. 
3. Envío de información básica para la identificación o de las solicitudes de información (Cadáver y Persona Dada por Desaparecida); al Instituto Nacional de Medicina Legal y Ciencias Forenses (entidad encargada del proceso de identificación). 
4. Retroalimentación del proceso de identificación, de acuerdo con la respuesta dada a la UBPD por otras entidades. 
5. Actividades de seguimiento a la identificación:
- Mesas de trabajo con el INMLCF y otras entidades como la Jurisdicción Especial para La Paz (JEP), Cuerpo Técnico de Investigación (CTI) Comité internacional de la Cruz Roja (CICR) y Universidades, entre otras.
- Intercambio de información útil para la identificación disponible en las entidades.
- Análisis de información disponible y planteamiento de acciones conjuntas e Individuales para impulsar la identificación.
- Los expertos de la Dirección Técnica de Prospección, Recuperación e Identificación –DTPRI- sugiere y orienta en el proceso de análisis e identificación del cadáver e impulsan las acciones necesarias para complementar el estudio y dar celeridad al proceso de identificación (p.ej. tomar nuevas muestras a familiares, solicitar cruces en el Banco Nacional de Perfiles Genéticos de desaparecidos, apoyar la verificación de coincidencias y confirmación de parentescos, aportar al proceso de individualización, entre otros).
Es importante mencionar los siguientes logros que arrojo este proceso de seguimiento a la identificación durante este período:
Avances en los procesos de identificación de los (02) dos cuerpos con orientación de identidad, recuperados por la UBPD:
-01 cuerpo recuperado en el año 2021 por la UBPD, en San Juanito Meta, asociados al Plan Regional del Meta, fue identificado por el INMLCF a partir de la información aportada por la UBPD. Se han realizado acciones de fortalecimiento con los familiares, y entrega de informes periciales, en conjunto con la organización acompañante. Se encuentran pendientes iniciar las actividades relacionadas con el proceso de la Entrega Digna.
- 01 cuerpo recuperado en Arauca en el año 2021, e identificado, asociado al Plan Regional del Sarare, a partir de información aportada por la UBPD. Se encuentra pendiente acción, de entrega de resultados e informes periciales a los familiares, y la explicación forense de los mismos, para iniciar las actividades de la Entrega Digna. 
Finalmente, la DTPRI en articulación con las Direcciones técnicas misionales, los Grupos Internos de trabajo territorial (GITT) y la Oficina asesora de planeación (OAP), actualizaron el procedimiento IAH-PR-004 V2 Seguimiento Identificación de cadáveres 18-03-2022 , socializados en el mes de marzo dentro del Sistema de Gestión de la UBPD.</t>
  </si>
  <si>
    <t>72,3% de actividades implementadas</t>
  </si>
  <si>
    <t>72,4% de actividades implementadas</t>
  </si>
  <si>
    <t>Identificación de cadáveres en condición de no identificados en Colombia", en lo relacionado con el registro de datos en SIRDEC de expedientes anteriores al año 2007 y con la recolección de información en el instrumento diagnóstico y con la fase de revisión de la información recolectada en el instrumento de diagnóstico de la UBPD de los casos en los cuales el cadáver continúa sin identificar, en las ciudades de Bogotá, Cali, Medellín, Barraquilla.
Los resultados obtenidos desde el 01 de abril al 30 de junio de 2022, en las ciudades donde se desarrolla el proyecto son los siguientes:
- En total se ingresaron 2029 casos en el instrumento de diagnóstico.
- Se ingresaron 2022 casos en el SIRDEC – Proyecto Retrospectivo.
- Se realizó un análisis integral de 2661 casos con planes de acción en Regional Oriente
A corte del 30 de junio de 2022, se logró un cumplimiento del plan de trabajo proyectado, llevando a cabo cada actividad relacionada en los tiempos planeados, lo que evidencia un avance acumulado del 100%.. También, se logró el impulso de 2.165 casos con análisis integral, solicitando acciones concretas al INMLCF para su identificación.
Adicionalmente, dentro de las acciones desarrolladas para impulsar el proceso de identificación de cuerpos no identificados, la DTPRI realizó durante el segundo trimestre del año:
Seguimiento al proceso de identificación: La DTPRI realizó seguimiento al proceso de identificación de 121 cuerpos recuperados por la Unidad y a 7 cuerpos recuperados por otras entidades, Total de cuerpos: 128
Como parte de este seguimiento se tuvieron mesas de trabajo con el grupo nacional de Apoyo a la UBPD del INMLCF (GNAUBPD-SSF) ahora llamado Grupo Nacional de Apoyo al Sistema de Verdad, Justicia, Reparación y No Repetición del INMLCF los días 29 de abril, 06 de mayo, 26 de mayo y 28 de junio de 2022.
Dentro de las principales actividades que se realizan en el seguimiento a la identificación se destaca:
1. Recepción de la información
2..Análisis de la información
3. Envío de información básica para la identificación o de las solicitudes de información (Cadáver y Persona Dada por Desaparecida); al Instituto Nacional de Medicina Legal y Ciencias Forenses (entidad encargada del proceso de identificación). 
4. Retroalimentación del proceso de identificación, de acuerdo con la respuesta dada a la UBPD por otras entidades. 
5. Actividades de seguimiento a la identificación.
Finalmente, se presentaron avances en los procesos de identificación de un (01) cuerpo con orientación de identidad, recuperados por la FGN:
-01 cuerpo recuperado en el año 2010 por la FGN en Chita- Boyacá: Desde la UBPD, se envió a INML información útil para impulsar la identificación del cuerpo, comparando información ante- mortem con dos necropsias, una efectuada en 2003 y otra efectuada en 2010. La solicitud de búsqueda de la PDD fue llevada por la UBPD a las mesas técnicas para entregas dignas con la FGN. Finalmente, se acuerda entre la UBPD y la FGN la coordinación para la entrega digna e inhumación de la PDD.</t>
  </si>
  <si>
    <t>Estrategia 3. Coordinación interinstitucional  y alianzas (artículo 5.3.d. y e; y 5.5 del DL 589 de 2017</t>
  </si>
  <si>
    <t>Resultado 12. Procesos interinstitucionales fortalecidos, que permiten agilizar la respuesta del proceso de búsqueda</t>
  </si>
  <si>
    <t>Indicador 16. Muestras biológicas ingresadas al Banco de Perfiles Genéticos (BPG) de desaparecidos</t>
  </si>
  <si>
    <t>100% de muestras biológicas ingresadas al BPG</t>
  </si>
  <si>
    <t>223 (7,3%) muestras biológicas ingresadas al BPG</t>
  </si>
  <si>
    <t>0 (0%) muestras biológicas ingresadas al BPG</t>
  </si>
  <si>
    <t xml:space="preserve">Durante el primer trimestre de la vigencia, se tuvieron mesas de trabajo con el  Grupo Nacional de Apoyo al Sistema de Verdad, Justicia, Reparación y No Repetición del INMLCF los días 02 de febrero, 25 de febrero y 25 de marzo de 2022, en las que se estableció una metodología de trabajo para la contabilización de las muestras que se han ingresado al Banco de Perfiles Genéticos (BPG) de desaparecidos por parte del Instituto Nacional de Medicina Legal y  Ciencias Forenses en el SIRDEC.
Como parte de esta metodología, se definió seguir manejando la Matriz “Solicitudes INMLCF - DTPRI UBPD” administrada directamente por el INMCLF, incluyendo una nueva hoja de cálculo con los siguientes datos,  para realizar la contabilización frente al total de muestras que la UBPD ha entregado para el respectivo procesamiento y su ingreso en el BPGD:
-Código BPGD
-Resultado del Cruce
-Laboratorio localización del cadáver
-Estado del proceso de verificación de la coincidencia
-Resultado de la verificación.
A la fecha, esta matriz se encuentra en etapa de actualización y se espera dar cumplimiento a la meta proyectada en el siguiente trimestre.
Para las muestras tomadas en los años anteriores, el Grupo interno de trabajo de identificación de la Dirección Técnica de prospección se encuentra en el proceso de verificación en el SIRDEC para actualizar el estado del procesamiento en el que se encuentran dichas muestras y actualizar la matriz anteriormente mencionada.
</t>
  </si>
  <si>
    <t>1737 (56,5%) muestras biológicas ingresadas al BPG</t>
  </si>
  <si>
    <t>1600 (52%) muestras biológicas ingresadas al BPG</t>
  </si>
  <si>
    <t>Durante el segundo trimestre, el Grupo interno de trabajo de identificación de la Dirección Técnica de Prospección, registró en la Matriz “Solicitudes INMLCF - DTPRI UBPD” (administrada directamente por el INMCLF); el detalle del total de las muestras biológicas tomadas y entregadas por la UBPD al INMLCF durante la vigencia 2020 y 2021 para el respectivo procesamiento y su ingreso en el Banco de Perfiles Genéticos (BPGD) y verificó su registro en el SIRDEC con los usuarios y perfiles que se tienen en la DTPRI. El resultado fue el siguiente:
-223 muestras biológicas entregadas por la UBPD al INMLCF en el año 2020 se encuentran con código de procesamiento e ingresadas al Banco de Perfiles Genéticos (BPG) de desaparecidos por parte del Instituto Nacional de Medicina Legal y Ciencias Forenses en el SIRDEC.
-De las 1514 muestras biológicas entregadas por la UBPD al INMLCF en el año 2021, 1377 se encuentran con código de procesamiento e ingresadas al Banco de Perfiles Genéticos (BPG) de desaparecidos por parte del Instituto Nacional de Medicina Legal y Ciencias Forenses en el SIRDEC.
Es importante aclarar que por muestradante se toman dos muestras biológicas, pero solo una es entregada  al INMLCF para el respectivo procesamiento y su ingreso en el Banco de Perfiles Genéticos (BPGD), la otra muestra queda almacenada en la UBPD.</t>
  </si>
  <si>
    <t>446 (10,6%) muestras biológicas ingresadas al BPG</t>
  </si>
  <si>
    <t>Indicador 17. Porcentaje de Planes Regionales de Búsqueda aprobados, con estrategias de articulación interinstitucional</t>
  </si>
  <si>
    <t>100% Planes Regionales de Búsqueda aprobados, con estrategias de articulación interinstitucional</t>
  </si>
  <si>
    <t>Direcciones Técnicas, Grupos Internos de Trabajo Territorial</t>
  </si>
  <si>
    <t>0% (0) Planes Regionales de Búsqueda aprobados, con estrategias de articulación interinstitucional</t>
  </si>
  <si>
    <t>9% (2) Planes Regionales de Búsqueda aprobados, con estrategias de articulación interinstitucional</t>
  </si>
  <si>
    <t>sobrecumplimiento</t>
  </si>
  <si>
    <t>Durante el primer trimeste se diseñó la metodologia y cronograma para la realización de las acciones tendientes a la incorporación de la estrategia de relacionamiento institucional en los planes regionales de búsqueda. 
Se realizó dos sesiones de trabajo con PRB  Alto y Medio Atrato y Oriente Antioqueño, para identificar las acciones de mejora que se requiere en estos dos planes, durante las sesiones se realizó la identificacion de las instituciones y entidades existentes en el territorio, la priorizacion de cuales de ellas aportan al plan regional de busqueda, la clasificacion de cuales son prioritarias y secundarias y la clasificacion de con cuales de ellas se requiere implementar estrategias de relacionamiento local o nacional. (sistematización se encuentra en proceso).
la realizacion de estos dos primeros ejercicios permitió pilotear la metodologia identificando que los equipos requieren aterrizar el relacionamiento institucional en estrategias dado que en la actualidad se esta realizando como acciones aisladas por demanda  o necesidad del servicio y no como acciones con objetuvos, actividades y responsables claros.
A pesar de no tener programadas metas cuantitativas para este trimestre, con la realizacion de estas dos actividades se avanzó en un 9% sobre la meta total.</t>
  </si>
  <si>
    <t>31,8% (7) Planes Regionales de Búsqueda aprobados, con estrategias de articulación interinstitucional</t>
  </si>
  <si>
    <t>36% (8) Planes Regionales de Búsqueda aprobados, con estrategias de articulación interinstitucional</t>
  </si>
  <si>
    <t xml:space="preserve">Durante el segundo trimestre se implementó dos sesiones con GITTs para la realización la incorporación de la estrategia de relacionamiento institucional en seis planes regionales de búsqueda así: 
Sesión GITT Cúcuta: Esta sesión se desarrolló en la sede territorial de Cúcuta con el Grupo Interno de Trabajo dividido en dos subgrupos, uno por cada PRB, en este caso se socializó la estrategia de relacionamiento institucional con los dos equipos de PRB, posteriormente se concentró el trabajo con el equipo de PRB Catatumbo, identificando los actores claves para ese PRB, las acciones que se ha realizado hasta el momento con cada actor, las acciones que son necesarias hacer en el marco del PRB, la priorización de actores de acuerdo a su relevancia, entre prioritario, secundario, o poco relevante. La siguiente sesión de trabajo se realizó con el equipo de PRB Área Metropolitana y Frontera, tomando como base los actores ya identificados en el PRB Catatumbo, y describiendo las particularidades del relacionamiento con el mismo actor, se definió una sola matriz de estrategias de relacionamiento para ambos PRB. (ver anexo). 
Sesión GITT Caquetá: Esta sesión se realizó de manera simultánea para los 4 PRB liderados por este equipo (Plan Regional de Búsqueda Caquetá Centro, Plan Regional de Búsqueda de Caquetá Norte, Plan Regional de Búsqueda de Caquetá Sur, Plan Regional de Búsqueda del sur del Huila), en el ejercicio se logró poner en dialogo la lista de instituciones o entidades que tienen presencia en el territorio relacionadas con las búsqueda, las acciones realizadas con cada una de ellas en el marco de cada PRB identificando puntos de encuentro así como diferencias en el relacionamiento con cada actor de acuerdo con las particularidades de cada PRN, en el mismo sentido cada PRB identificó la necesidad de relacionamiento con cada actor conforme al plan operativo así como la prioridad del relacionamiento con cada actor. Por último, se definieron responsables del relacionamiento para cada PRB. (ver anexos). 
Con base en este analisis inicial, se elaboró un documento que cita las estrategias definidas para cada PRB, En el caso de los PRB del GITT de Cúcuta, se elaboró un documento de estrategias para los dos PRB. (Ver anexos) la incorporación de la estrategia en seis planes regionales de búsqueda mas a los reportados en el primer trimestre se avanza en un 36% en la incorporación de la estrategia de articulación interinstitucional en el marco de los PRB aprobados.
</t>
  </si>
  <si>
    <t>Indicador 18. Rutas de relacionamiento interinstitucional para la búsqueda en territorio, en ejecución</t>
  </si>
  <si>
    <t>3 rutas de relacionamiento en ejecución (Sistema Integral de Verdad, Justicia, Reparación y No Repetición – SIVJRNR, Fiscalía General de la Nación y entidades que conforman el Consejo Asesor (UARIV y Ministerio de Salud))</t>
  </si>
  <si>
    <t>Asesor(a) del Despacho Dirección General</t>
  </si>
  <si>
    <t>100% de las 3 rutas de relacionamiento en ejecución (Sistema Integral de Verdad, Justicia, Reparación y No Repetición – SIVJRNR, Fiscalía General de la Nación y entidades que conforman el Consejo Asesor (UARIV y Ministerio de Salud))</t>
  </si>
  <si>
    <t>Durante el primer trimestre de 2022  se realizaron reuniones de articulación interinstitucional con la JEP y con la FGN con el fin de establecer mecanismos para tener una ruta de articulación más ágil y efectiva. Asimismo se llevó a cabo una reunión con la Consejería Presindencial de Derechos Humanos con el fin de facilitar mecanismos de articulación con otras entidades públicas, en especial la FGN. Con el Consejo Asesor realizó una sesión extraordinaria el 21 de enero y una sesión Territorial en Bucaramanga el 27 y 28 de enero. Con el Ministerio de Salud la Dirección de Participación realizó reunión bilateral para evaluar los protocolos de atención psicosocial para pueblos indígenas y con la UARIV està en manos de la UBPD la revisión del Protocolo de relacionamiento entre las dos entidades, el cual se espera firmar en el curso de este año.  
Durante el primer semestre de 2022, se trabajó en la identificación de resposables de cada uno de los relacionamientos con las entidades, así como en el mapeo de actividades realizadas en el marco de los mismos.
En este semestre se relizó una sesión extraoridnaria del Consejo Asesor y una sesión ordinaria Territorial en Bucaramanga Santander. Se continuó el trabajo con MinSalud y UARIV para la construcción de protocolos de relacionamiento con cada un de estas entidades.</t>
  </si>
  <si>
    <t>33,3% de avance de las rutas de relacionamiento de la UBPD</t>
  </si>
  <si>
    <t>Durante el segundo trimestre de 2022 (abril - junio) se realizaron las siguientes actividades en torno a la articulación con la JEP, la CEV y la FGN.
Con la CEV se continuó la articulación relacionada con el Legado y con el acontecimiento del informe final. El 22 de abril se participó en el taller con directivos de la UBPD con el fin de profundizar los conocimientos sobre el legado de la CEV y el Sistema Integral para la Paz. El 2 y el 31 de mayo se realizaron reuniones técnicas con la CEV para adelantar la ruta de articulación en torno al legado y la participación de la Unidad en el taller que se realizó entre el 17 al 19 de mayo en el que se compartieron, por parte de la CEV, los aprendizajes en torno a las metodologías desarrolladas. También se aprobaron los lineamientos de participación en los espacios de la CEV, los cuales fueron socializados  con los Coordinadores de los GITT el 17 de junio.
También se articularon las acciones con relación a la participación de la UBPD, de la Dirección General, de la SGTT y de las Direcciones Técnicas en el acontecimiento de presentación del informe final, el pasado 28 de junio y la participación de la Directora General el 29 de junio en la entrega del informe final a las víctimas. 
 Es así como se llevó a cabo con la FGN una reunión en el mes de abril, se llevó a cabo una reunión de seguimiento a los acuerdos, en donde se mencionaron los avances en el diseño de la capacitación y de la necesidad de un dialogo interno de la FGN con sus fiscales con el fin de agilizar las respuestas. 
En el marco de la articulación se llevó a cabo una reunión entre la FGN, la SGTT y la asesora del Despacho de la Dirección General de la UBPD con el fin de establecer criterios para la solución de dificultades de articulación en el marco del cementerio de Aguazul.
Con relación a la capacitación acordada con la FGN y que va a realizar ONU Derechos Humanos, como se mencionó en el informe pasado, es importante anotar, que continua la articulación para el diseño del temario y de la metodología. El borrador fue entregado a la FGN, con quienes hemos venido articulando para fortalecer el documento. Se han realizado 2 reuniones entre la FGN, ONUDERECHOS HUMANOS y la UBPD. Adicionalmente, la Dirección envio un memorando interno sobre directrices de relacionamiento con la FGN
Con relación a la JEP, se continúa trabajado, desde el espacio directo entre la Directora y la JEP en los dos temas referenciados en el primer trimestre 2022. Uno primero relacionado con la necesidad de contar con una ruta de articulación entre la JEP y la UBPD en materia de búsqueda y proceso restaurativo. En este punto es importante mencionar que la propuesta de ruta fue ajustada por la Directora de la UBPD, se presentó a la Secretaria Ejecutiva de la JEP, que le hizo unos ajustes y en este momento está en el Despacho de la Directora de la UBPD para su aceptación.
Con relación al macrocaso 07 de la JEPS, continua el trabajo de articulación entre la Dirección General y el despacho de la Magistrada relatora. Se realizó una reunión el 8 de abril con el fin facilitar el dialogo, compartir información y participar en las audiencias del caso por parte de la UBPD. Adicionalmente, la UBPD participó en un espacio extrajudicial, en Villavicencio, con víctimas participantes en el macrocaso 07.   
Adicionalmente, el 13 de junio se realizó una reunión de articulación interinstitucional con la JEP, en la que participaron  el Presidente y la Vicepresidenta de la JEP y el Presidente de la Sección de Ausencia de Reconocimiento de la JEP y la Directora de la UBPD con dos asesores del Despacho. En dicha reunión se acordó realizar un protocolo de relacionamiento entre la JEP y la UBPD, en especial, con la Sección de Ausencia de Reconocimiento. El 24 de junio, se llevó a cabo una reunión interna para avanzar en la construcción del protocolo.                                                                                                                                                                                            
En el marco de la articulación del Sistema Integral para la Paz, se llevaron a cabo 2 reuniones del Comité de Coordinación Interinstitucional, el 9 de mayo y el 17 de junio. Se anexan actas.
Por último, se hizo un espacio conjunto entre la JEP, la FGN y la UBPD auspiciado por USAID con el fin de facilitar los espacios de articulación
Consejo Asesor:  Durante el periodo se continuó trabajando en la elaboración del Protocolo de relacionamiento con el Ministerio de Salud y protección Social, el cual tiene como objeto garantizar el acceso en salud física y mental, así como la atención psicosocial de las personas que buscan, no incluídas en el RUV, durante y despues las acciones humanitarias de búsqueda. EL documento elaborado desde la Dirección de Participación fue revisado por la Direcciión General. Respecto al Protocolo de Relacionamiento con la UARIV, se ha avanzado en un documento para garantizar el acceso en salud mental y física de las personas que buscan. Dicho documento Construido desde la Dirección de Participación ya fue revisado por la Dirección General, se incorporaron los ajustes que ésta hizo y se socializó con la UARIV. 
Se tuvieron 3 reuniones del Consejo Asesor: 1. Reunión extraordinaria del 27 de abril (virtual) para presentación de los Informes UARIV sobre obstáculos de acceso al RUV con base en casos recopilados por delegados sociedad civil y del informe INMLCF sobre gestiones para el fortalecimiento del Instituto, 2.  Sesión extraordinaria virtual del 27 de abril para realizar la evaluación de la sesión ordinaria de Bucaramanga del primer periodo, 3. Sesión ordinaria del 1 de junio para socializar plan de acción, hoja de ruta y la la Ruta de Implementación de los Planes Regionales de Búsqueda.</t>
  </si>
  <si>
    <t>Estrategia 4. Participación activa e incluyente de las familias, pueblos, comunidades y organizaciones que apoyan la búsqueda (artículo 5.4 DL 589 de 2017)</t>
  </si>
  <si>
    <t>Resultado 13. Estrategia de participación territorial implementada (organizaciones, victimas y pueblos étnicos) con enfoque reparador, diferencial y de género (mujeres y LGBTI), por plan regional de búsqueda (PRB)</t>
  </si>
  <si>
    <t>Indicador 19. Porcentaje de Planes Regionales de Búsqueda (PRB) aprobados y en formulación, con estrategia de participación territorial diseñada y en implementación</t>
  </si>
  <si>
    <t>100% PRB con estrategia de participación territorial diseñada y en implementación</t>
  </si>
  <si>
    <t>Dirección Técnica de Participación, Contacto con las Víctimas y Enfoques Diferenciales y Grupos Internos de Trabajo Territorial</t>
  </si>
  <si>
    <t>10% PRB con estrategia de participación territorial diseñada y en implementación</t>
  </si>
  <si>
    <t>0% PRB con estrategia de participación territorial diseñada y en implementación</t>
  </si>
  <si>
    <t xml:space="preserve">En el primer trimestre de 2022 la Dirección Técnica de Participación, Contacto con las Víctimas y Enfoques Diferenciales ha venido trabajando articuladamente con los Grupos Internos de Trabajo Territoriales para la incorporación de las estrategias de participación y los enfoques diferenciales en los Planes Regionales de Búsqueda, en este sentido, se han venido aclarando las inquietudes frente a la manera de incorporar la estrategia de participación y definiendo acciones para alimentar los planes operativos, la información de los avances en este trabajo se encuentra en un documento interno de trabajo que se anexa a este reporte, donde se van consignando los avances de la articulación. 
También se ha venido trabajando en un documento de orientaciones para la incorporación de estas estrategias en los PRB, que refleje las inquietudes que han venido manifestando los GITT, este documento se encuentra en su versión preliminar para su revisión, aprobación y socialización. Se tiene proyectado que en el segundo trimestre pueda ser aprobado para su socialización. 
No se registran avances cuantitativos para esta meta, teniendo en cuenta que este indicador no se había medido en vigencias anteriores y en el primer trimestre se adelantaron acciones tendientes a la planeación, a la metodología del reporte del indicador y al trabajo para la incorporación de las estrategias en los planes, lo cual permitirá avances significativos en el segundo trimestre. </t>
  </si>
  <si>
    <t>30% (9) PRB con estrategia de participación territorial diseñada y en implementación</t>
  </si>
  <si>
    <t>33% (10) PRB con estrategia de participación territorial diseñada y en implementación</t>
  </si>
  <si>
    <t xml:space="preserve">El indicador 19 busca medir la incorporación de una estrategia de participación en los instrumentos de planeación territorial para la búsqueda, teniendo en cuenta que este instrumento debe contemplar acciones y orientaciones para materializar la participación de las personas y organizaciones que buscan y demás actores relevantes en la búsqueda, en este sentido desde la Dirección de Participación viene realizando un ejercicio de incidencia en la construcción de los PRB con el fin de que cada uno de estos planes contenga acciones y estrategias tendientes a garantizar la participación y generar condiciones para ella. En este sentido se viene trabajando en la construcción de un documento que brinde orientaciones para la incorporación de la estrategia en los planes y que responda las inquietudes de todos los Grupos Internos de Trabajo Territorial que vienen trabajando en la construcción de estos planes. Este documento ya se encuentra terminado y se encuentra en proceso de aprobación para su socialización. Adicional la Dirección Técnica de Participación, Contacto con las Víctimas y Enfoques Diferenciales ha construido unos criterios para definir los mínimos que debe cumplir un plan regional de búsqueda para considerar que tiene incorporada la estrategia de participación, este documento de criterios también se anexa a este reporte y permite ver cuáles son las variables que se consideran para determinar si se cuenta o no con estrategia de participación en cada plan.
Bajo este panorama y para el segundo trimestre de 2022 la Dirección Técnica de Participación, Contacto con las Víctimas y Enfoques Diferenciales, verifico y aprobó la estrategia de participación en 10 Planes Regionales de Búsqueda (PRB). Así mismo, se continúan realizando acciones de trabajo articulado con los Grupos Internos de Trabajo Territoriales para la incorporación de las estrategias de participación y los enfoques diferenciales en los Planes Regionales de Búsqueda, en este sentido, se han venido aclarando las inquietudes frente a la manera de incorporar la estrategia de participación, definiendo acciones para alimentar los planes operativos y acompañando ejercicios de participación en el marco de los planes para compartir experiencias en diferentes planes regionales. 
Los planes reportados en este trimestre con estrategia de participación incorporada, son: PRB Oriente del Cauca, PRB Centro del Cauca, PRB Pacifico Sur, PRB del sur de Nariño y Frontera, PRB del Valle del Patía y Macizo Colombiano, PRB del Pacifico Medio, PRB Sur del Valle y Norte del Cauca, PRB Cordillera Central, PRB Centro del Cesar y PRB Montes de María y Morrosquillo.
</t>
  </si>
  <si>
    <t>Indicador 20. Número de entregas dignas realizadas</t>
  </si>
  <si>
    <t>119 entregas dignas realizadas</t>
  </si>
  <si>
    <t>Dirección Técnica de Participación, Contacto con las Víctimas y Enfoque Diferencial y Grupos Internos de Trabajo Territorial</t>
  </si>
  <si>
    <t>5 entregas dignas realizadas</t>
  </si>
  <si>
    <t>En el primer trimestre de la vigencia 2022, la UBPD ha liderado el desarrollo de 3 entregas Dignas, con la JEP, el Instituto Nacional de Medicina Legal y Ciencias Forenses - INMLCF, y apoyado el desarrollo de 2 entregas dignas, desde la articulación con la Fiscalía General de la Nación (FGN) y el Grupo interno de trabajo de búsqueda, identificación y entrega de personas desaparecidas (GRUBE), en conjunto con los Grupos Internos de Trabajo Territorial y los referentes de Entregas Dignas, en los siguientes municipios: Samaná, San Onofre y Puerto Gaitán. Estas entregas fueron orientadas desde lineamientos, procedimiento y protocolo de la UBPD para estas acciones y los lineamientos de enfoques diferenciales y de género (mujer y LGTB) para la participación de las familias, comunidades y organizaciones acompañantes.
A su vez, la UBPD, ha adelantado acciones de articulación interinstitucional para el desarrollo de entregas dignas con la JEP, el GRUBE y Políticas Públicas de la FGN, el INMLCF y la Unidad para la Atención y Reparación a las Víctimas - UARIV. Con esta última desde el mes de febrero se retoman actividades orientadas a la finalización del protocolo de relacionamiento, para la articulación en la atención psicosocial, asistencia funeraria y la participación de familiares en procesos de búsqueda de personas dadas por desaparecidas, protocolo que orienta el relacionamiento para el desarrollo de las Entregas Dignas entre otros.
Durante el primer trimestre la UBPD ha dirigido acciones de articulación con la JEP, el INMLCF, la UARIV y organizaciones acompañantes tales como FUNDECOS, CEDAT, MOVICE y EQUITAS, para el acompañamiento de las tres (3) Entregas e Inhumaciones Dignas enmarcadas en el Plan Regional de Búsqueda del Magdalena Caldense. Además, para dar inicio a la coordinación de las Entregas Dignas con la Fiscalía, en el primer trimestre del 2022, se presentaron y revisaron las Solicitudes de Búsqueda/casos, en la Mesa Técnica (mecanismo de seguimiento al convenio 030 Entre la FGN y la UBPD). Se destaca que del citado espacio de relacionamiento con el GRUBE se define el desarrollo de 2 entregas e inhumaciones dignas desde el rol de coordinación una (1), y desde el rol de contribución una (1). 
Como parte de las acciones que viene realizando la UBPD para la mejora de las acciones en el desarrollo de las entregas dignas y de todo el proceso de planeación y alistamiento de cada una de ellas, se viene realizando un ajuste al procedimiento del sistema de gestión integral y se viene construyendo un Protocolo de Entregas e Inhumaciones Dignas con Carácter Humanitario y Extrajudicial, que permita aclarar el procedimiento para las entregas donde está presente la UBPD. 
El instrumento en el cual se viene consolidando la información de las entregas dignas fue creado por la Dirección Técnica de Participación, Contacto con las Víctimas y Enfoques Diferenciales y viene siendo actualizado todos los meses para permitir a las demás áreas de la entidad contar con la información actualizada.</t>
  </si>
  <si>
    <t>29 entregas dignas realizadas</t>
  </si>
  <si>
    <t>17 entregas dignas realizadas</t>
  </si>
  <si>
    <t>En el segundo trimestre de la vigencia 2022, la UBPD realizo 12 entregas dignas de acuerdo a lo contemplado en los lineamientos, en el procedimiento y con la incorporación de los enfoques diferenciales y de género (mujer y LGBTI). Estas entregas se realizan en coordinación y articulación de la JEP, el Instituto Nacional de Medicina Legal y Ciencias Forenses,  el GRUBE de la Fiscalía General de la Nación, los Grupos Internos de Trabajo Territoriales y las referentes temáticas de Entregas Dignas de la Dirección de Participación, Contacto con las Víctimas y Enfoques Diferenciales, en los siguientes municipios de Samaná Caldas, San Luis de Gaceno Boyacá, Vistahermosa y El Castillo Meta, Apartadó y Medellín Antioquia, San José del Guaviare, Villanueva Casanare, Doncello Caquetá, Montería Córdoba y en Puerto Boyacá. De estas entregas se realizó una en el rol de dirección y once en los roles de coordinación y contribución. 
Así mismo, se dio continuidad a la coordinación de las Entregas Dignas con la Fiscalía y el seguimiento a las solicitudes que pueden derivar en entrega, las cuales se presentaron y revisaron en la Mesa Técnica (mecanismo de seguimiento al convenio 030 Entre la FGN y la UBPD); espacio liderado por la Subdirección General de la UBPD, el Grupo de Políticas Públicas y Estrategia de Paz y el GRUBE – FGN. En el segundo trimestre se realizaron dos (2) mesas de trabajo en el nivel central y en territorio se realizaron reuniones de coordinación en cada una de las 12 entregas realizadas. 
Cabe destacar, que como parte de las acciones que viene realizando la UBPD para la mejora de las acciones en el desarrollo de las entregas dignas y del proceso de planeación y alistamiento de cada una de ellas, se presentó: La segunda versión publicada del procedimiento de Entregas e Inhumaciones Dignas, el cual acoge el proceso de relacionamiento con entidades, las reflexiones y recomendaciones de los GITT, en el marco de la implementación de las ED, y las acciones de apoyo y acompañamiento de las referentes de Entregas Dignas; Primera versión del Protocolo de Entregas e Inhumaciones Dignas con Carácter Humanitario y Extrajudicial, sobre el cual se continúan realizando ajustes y mejoras para el protocolo.
Adicionalmente, se avanzó en construir capacidad instalada en cuanto a la apropiación de los lineamientos de entrega digna de la UBPD y su puesta en práctica en el relacionamiento con el GRUBE de la Fiscalía. 
Teniendo en cuenta las dificultades en el cumplimiento de la meta se realizará en el mes de julio una mesa de trabajo que analizará la situación y las posibilidades de cumplimiento de la meta, lo que permita activar acciones en el marco de un plan para el cumplimiento o hacer una solicitud de ajuste de la meta.</t>
  </si>
  <si>
    <t>Indicador 21. Número de reencuentros realizados</t>
  </si>
  <si>
    <t>5 reencuentros realizados</t>
  </si>
  <si>
    <t>Dirección Técnica de Participación, Contacto con las Víctimas y Enfoque Diferencial</t>
  </si>
  <si>
    <t>0 reencuentros realizados</t>
  </si>
  <si>
    <t>En el primer trimestre de la vigencia 2022 no se han realizado reencuentros de personas encontradas con vida con sus familiares o con personas que buscan, sin embargo, la UBPD viene avanzando en el seguimiento y las gestiones requeridas para avanzar en las solicitudes que puedan derivar en reencuentros, teniendo en cuenta los lineamientos, procedimientos y los enfoques diferenciales, territorial y de atención psicosocial. En este sentido, se cuenta con 10 solicitudes de búsqueda en las que se ha determinado la competencia de la entidad para avanzar en procedimiento de verificación de la identidad; seis GITT han avanzado en la preparación del establecimiento del primer contacto con la persona viva presuntamente dada por desaparecida. Se han realizado 4 acciones de verificación de la identidad (2 por cotejo dactiloscópico y 2 toma de muestra genética) de las cuales 2 se encuentran pendiente de resultado en proceso de coordinación y articulación con el INMLCF. Por otro lado, se ha definido a partir de los hallazgos de la investigación humanitaria que 3 solicitudes no son competencia de la entidad y 3 están pendientes por determinar la competencia a partir de la ampliación de información.  
En el primer trimestre, impulsado por la Oficina de Planeación, se realizaron 9 mesas de trabajo para la actualización de los procedimientos de Localización de Persona Encontrada con Vida, Verificación de la Identidad y Reencuentro, ajustando las actividades y contenidos a la experiencia de acompañamiento de solicitudes de búsqueda, para dar mayor celeridad y claridad en la armonización de los mismos, cuando la investigación humanitaria y extrajudicial define como hipótesis que la persona dada por desaparecida se encuentra con vida. Actualmente se cuenta con tres procedimientos actualizados en proceso de validación y revisión por parte de grupos internos de trabajo y las direcciones misionales.
El instrumento en el cual se viene consolidando la información de los reencuentros y el seguimiento a las solicitudes de posible reencuentro, fue creado por la Dirección Técnica de Participación, Contacto con las Víctimas y Enfoques Diferenciales y viene siendo actualizado todos los meses con la información que se genera desde el nivel central y lo que comunican los GITT en los ejercicios de seguimiento que se hacen de estas solicitudes.</t>
  </si>
  <si>
    <t>2 reencuentros realizados</t>
  </si>
  <si>
    <t>Durante el segundo trimestre del 2022, se llevaron a cabo dos (2) reencuentros, uno (1) en la ciudad de  Popayán, Cauca, correspondiente a un hombre adulto afrodescendiente, cuyos hechos de desaparición relacionados a amenazas e intimidaciones de actores armados y posterior desplazamiento forzado; y el segundo reencuentro se realiza en Bogotá, Cundinamarca , el 25 de junio de 2022, y corresponde a un hombre adulto, cuyos hechos de desaparición relacionados con retención de personas mayores de edad con el oficio de recolección de café en el Plan Regional de Búsqueda de Cordillera Central. 
A partir del proceso desarrollado por el equipo de Ibagué y Satélite Pasto, se adelantaron espacios con los equipos para ajustar y fortalecer las agendas metodológicas para cada reencuentro, a su vez, se realizó lectura y observaciones de los reportes de lo acaecido elaborados por los equipos, tomando en cuenta el proceso de participación adelantado con las personas que buscan y la persona encontrada con vida. Se adelantó la revisión y mejora al formato de Informe Narrativo sobre Hipótesis y Hallazgos – PDD encontrada con vida  proyectado por la Subdirección de Análisis, Planeación y Localización para la Búsqueda, incorporando enfoques diferenciales y de género, y elementos a considerar en las acciones preparatorias para el contacto con la persona dada por desaparecida presuntamente hallada con vida. 
Se avanza con la actualización del procedimiento de Reencuentro, para lo cual se ha participado en 4 mesas  de trabajo lideradas por la Oficina Asesora de Planeación, con el objetivo de concertar con las coordinaciones y personas delegadas de los Grupos Internos de Trabajo Territorial una visión integral, aplicación y articulada de este, con la experiencia previa de su implementación, así como, la armonización con otros procedimientos asociados, liderados por la Dirección Técnica de Prospección Recuperación e Identificación y la Subdirección de Análisis de Análisis, Planeación y Localización para la Búsqueda. Como resultado de este proceso se cuenta con la segunda versión del procedimiento Realizar Reencuentro PTA-PR-003. 
Cabe anotar que al corte de este trimestre, en 2 solicitudes se cuenta con los resultados de cotejo genético y  dactiloscópico y la Dirección Técnica de Prospección avanza en la elaboración del informe de verificación de la identidad. Simultáneamente, se viene avanzando en la preparación de diálogo de devolución de resultados del proceso de verificación de identidad con las personas encontradas con vida. Dos equipos han informado dificultades para avanzar en primer contacto con persona dada por desaparecida presuntamente encontrada viva lo que ha dificultado avanzar en el procedimiento de localización y la realización del primer contacto. Otra dificultad identificada en una de las solicitudes es la negativa por parte de la persona que posiblemente es la persona dada por desaparecida encontrada viva para avanzar en el proceso de verificación de identidad. Por último, en 5 solicitudes los Grupos Internos de Trabajo Territorial vienen avanzando articuladamente entre ellos para adelantar acciones de primer contacto con la persona que posiblemente es la persona dada por desaparecida encontrada viva, verificación de identidad y devolución de diálogos de resultados de informe de verificación de identidad.</t>
  </si>
  <si>
    <t>Resultado 14. Personas que buscan involucradas en los Planes Regionales de Búsqueda (PRB)</t>
  </si>
  <si>
    <t>Indicador 22. Número de organizaciones, colectivos, plataformas y comunidades que participan en el marco de los Planes Regionales de Búsqueda (PRB) asociados a las estrategias de búsqueda</t>
  </si>
  <si>
    <t>378 organizaciones, colectivos, plataformas y comunidades que se vinculan a las estrategias de participación en el marco de los Planes Regionales de Búsqueda (PRB)</t>
  </si>
  <si>
    <t>Subdirección General Técnica y Territorial,  Direcciones Técnicas</t>
  </si>
  <si>
    <t>25 organizaciones, colectivos, plataformas y comunidades que se vinculan a las estrategias de participación en el marco de los Planes Regionales de Búsqueda (PRB)</t>
  </si>
  <si>
    <t>44 organizaciones, colectivos, plataformas y comunidades que se vinculan a las estrategias de participación en el marco de los Planes Regionales de Búsqueda (PRB)</t>
  </si>
  <si>
    <t>En este indicador para el primer trimestre de 2022 se reporta el relacionamiento con 44 organizaciones, colectivos, movimientos, plataformas y comunidades, superando la meta del trimestre, fijada en 25 organizaciones, con lo cual se logra un cumplimiento del 176%. Esta diferencia entre los planeado y lo realizado, se debe a la que se ha logrado en el trabajo con las organizaciones y en especial el trabajo que se viene realizando en el marco de los Planes Regionales de Búsqueda. De las 44 organizaciones reportadas, 10 son mesas territoriales de participación efectiva de víctimas y 3 son mesas territoriales de desaparición forzada. También se encuentra un resguardo indígena y 4 actores relacionados con Juntas de Acción Comunal (Juntas u organizaciones de juntas). 
La participación de las 44 organizaciones se ha dado en 59 espacios de relacionamiento, lo que significa que algunas de ellas han tenido mas de una acción de relacionamiento con la entidad. 
Es importante resaltar que se ha venido trabajando en el fortalecimiento del relacionamiento con organizaciones, colectivos, movimientos, plataformas y comunidades a partir del dialogo, articulación y coordinación interna de la entidad, además de mejorar la comunicación por medio de diferentes canales y escenarios para la participación de las organizaciones. En este sentido se esta construyendo un documento de orientaciones sobre el relacionamiento con organizaciones, colectivos, movimientos, plataformas y comunidades, que brinde los elementos suficientes en esta materia para lograr la participación de las organizaciones con las condiciones y garantías para ello y se genere mayor confianza en la entidad y en sus canales de participación. 
Finalmente, y como una de las acciones mas importantes en el marco del relacionamiento con las organizaciones, es la firma de 10 convenios a inicios de 2022 para el fortalecimiento de la estrategia red de apoyo y para garantizar las condiciones para la participación de las personas que buscan. 
A partir de la recomendación de la Oficina Asesora de Planeación y de las necesidades identificadas desde la Dirección Técnica de Participación se actualizó en el primer trimestre de 2022 el directorio de las organizaciones que ya se había elaborado en 2021</t>
  </si>
  <si>
    <t>108 organizaciones, colectivos, plataformas y comunidades que se vinculan a las estrategias de participación en el marco de los Planes Regionales de Búsqueda (PRB)</t>
  </si>
  <si>
    <t>105 organizaciones, colectivos, plataformas y comunidades que se vinculan a las estrategias de participación en el marco de los Planes Regionales de Búsqueda (PRB)</t>
  </si>
  <si>
    <t>En el segundo trimestre de 2022 se reporta el relacionamiento con 61 organizaciones, colectivos, movimientos, plataformas y comunidades, llegando a 105 organizaciones con las 44 reportadas en el primer trimestre. La meta para este indicador en el segundo trimestre es de 108, con lo cual se logra un cumplimiento del 97% y un cumplimiento optimo.
De las 61 organizaciones reportadas para el segundo trimestre, 12 son mesas territoriales de participación efectiva de víctimas y 2 son mesas territoriales de desaparición forzada. También se encuentran 11 cabildos, resguardos u organizaciones indígenas, 13 relacionadas con consejos comunitarios o comunidades negras, afrocolombianas, raizales o palenqueras, tres de ellas en una jornada con el sistema integral de paz en el departamento de San Andrés y 5 actores relacionados con Juntas de Acción Comunal (Juntas u organizaciones de juntas). 
La participación de las 105 organizaciones reportadas en los dos primeros trimestres se ha dado en 163 espacios de relacionamiento, lo que significa que algunas de ellas han tenido mas de una acción de relacionamiento con la entidad. Es importante resaltar que se ha venido trabajando en el fortalecimiento del relacionamiento con organizaciones, colectivos, movimientos, plataformas y comunidades a partir del dialogo, articulación y coordinación interna de la entidad, además de mejorar la comunicación por medio de diferentes canales y escenarios para la participación de las organizaciones. En este sentido se ha construido un documento de orientaciones sobre el relacionamiento con organizaciones, colectivos, movimientos, plataformas y comunidades, que brinde los elementos suficientes en esta materia para lograr la participación de las organizaciones con las condiciones y garantías para ello y se genere mayor confianza en la entidad y en sus canales de participación, dicho documento se ajustó en el segundo trimestre de 2022 de acuerdo con las observaciones y demas aportes recibidos por parte de la dirección general y la directora de participación, y en la actualidad se encuentra en proceso de aprobación para avanzar en su socialización en el segundo semestre del año.
Finalmente, y como una de las acciones mas importantes en el marco del relacionamiento con las organizaciones, es la implementación de 10 convenios a inicios de 2022 para el fortalecimiento de la estrategia red de apoyo y para garantizar las condiciones para la participación de las personas que buscan.</t>
  </si>
  <si>
    <t>Indicador 23. Número de personas que participan en el marco de los Planes Regionales de Búsqueda (PRB) asociados a las estrategias de búsqueda</t>
  </si>
  <si>
    <t>4758 personas que se vinculan a las estrategias de participación en el marco de los Planes Regionales de Búsqueda (PRB)</t>
  </si>
  <si>
    <t>Dirección Técnica de Participación, Contacto con las Víctimas y Enfoque Diferencial, Grupos Internos de Trabajo Territorial</t>
  </si>
  <si>
    <t xml:space="preserve">Subdirección General Técnica y Territorial, Direcciones Técnicas </t>
  </si>
  <si>
    <t>576 personas que se vinculan a las estrategias de participación en el marco de los Planes Regionales de Búsqueda (PRB)</t>
  </si>
  <si>
    <t>573 personas que se vinculan a las estrategias de participación en el marco de los Planes Regionales de Búsqueda (PRB)</t>
  </si>
  <si>
    <t>Durante el primer trimestre de 2021 se registra la participación de 573 personas en las diferentes actividades que contempla la UBPD (diálogos iniciales, diálogos de devolución, diálogos de ampliación, diálogos de implementación de acciones humanitarias y acciones de asesoría, orientación y fortalecimiento). La meta para este trimestre era de 576 personas participando, lo que significa un cumplimiento del 99,5% de la meta trimestral, llegando a estar en el rango de cumplimiento óptimo y acorde a la planeación. 
Las 573 personas que participaron lo hicieron a través de los diferentes tipos de dialogo contemplados por la UBPD, de la siguiente manera: 283 personas participaron en diálogos, 122 personas participaron de alguna acción de asesoría, orientación y fortalecimiento y 168 personas participaron en más de un dialogo. 
En el marco de la labor de garantizar las condiciones para la participación de las personas en los procesos de búsqueda, la UBPD ha contemplado el desarrollo e implementación de nuevas estrategias en 2022, dentro de ellas está la implementación de la estrategia de participación de familiares en el exterior, la implementación de una estrategia para la participación de personas que no se encuentren en territorios de cobertura de los equipos territoriales y el fortalecimiento de la participación en el marco de la construcción, implementación y seguimiento de los Planes Regionales de Búsqueda. A su vez, en el primer trimestre se inicio la implementación de la red de apoyo a través de los convenios que se celebraron en 2022 con 10 organizaciones de la sociedad civil, buscando ampliar las condiciones para la participación de las personas que buscan. 
De manera articulada con la Subdirección General y la Dirección Técnica de Información, Planeación y Localización para la Búsqueda, se ha buscado incorporar un sistema de seguimiento a la oportunidad en la participación, en el Sistema de Información Misional y en este sentido tendremos este tipo de alertas cuando el sistema de información entre en funcionamiento.</t>
  </si>
  <si>
    <t>1766 personas que se vinculan a las estrategias de participación en el marco de los Planes Regionales de Búsqueda (PRB)</t>
  </si>
  <si>
    <t>1845 personas que se vinculan a las estrategias de participación en el marco de los Planes Regionales de Búsqueda (PRB)</t>
  </si>
  <si>
    <t>Durante el segundo trimestre de 2022 se registra la participación de 1272 personas en las diferentes actividades de participación que contempla la UBPD (diálogos iniciales, diálogos de devolución, diálogos de ampliación, diálogos de implementación de acciones humanitarias y acciones de asesoría, orientación y fortalecimiento), alcanzando la cifra de 1845 personas que han participado en los procesos de búsqueda. La meta para el segundo trimestre era de 1.766 personas participando, lo que significa un cumplimiento del 104,5% de la meta trimestral, llegando a estar en el rango de cumplimiento óptimo y acorde a la planeación. 
Las 1845 personas que participaron lo hicieron a través de los diferentes tipos de dialogo contemplados por la UBPD, de la siguiente manera: 944 personas participaron en diálogos, 356 personas participaron de alguna acción de asesoría, orientación y fortalecimiento y 545 personas participaron en más de un dialogo. En el marco de la labor de garantizar las condiciones para la participación de las personas en los procesos de búsqueda, la UBPD ha contemplado el desarrollo e implementación de nuevas estrategias en 2022, dentro de ellas está la implementación de la estrategia de participación de familiares en el exterior, la implementación de una estrategia para la participación de personas que no se encuentren en territorios de cobertura de los equipos territoriales y el fortalecimiento de la participación en el marco de la construcción, implementación y seguimiento de los Planes Regionales de Búsqueda. A su vez, en el primer trimestre se inicio la implementación de la red de apoyo a través de los convenios que se celebraron en 2022 con 10 organizaciones de la sociedad civil, buscando ampliar las condiciones para la participación de las personas que buscan.</t>
  </si>
  <si>
    <t>Resultado 15. Respuestas integrales para la garantía de los derechos de las víctimas, gestionadas por la UBPD para fortalecer la participación</t>
  </si>
  <si>
    <t>Indicador 24. Número de acuerdos con entidades suscritos a nivel nacional y territorial que brindan respuestas integrales a las victimas (Ej: UARIV, Ministerio de Salud, programas sociales, Alcaldías)</t>
  </si>
  <si>
    <t xml:space="preserve">34 acuerdos con entidades suscritos a nivel territorial </t>
  </si>
  <si>
    <t>Dirección Técnica de Participación, Contacto con las Víctimas y Enfoque Diferencial - Grupos Internos de Trabajo Territorial</t>
  </si>
  <si>
    <t>34 acuerdos con entidades suscritos a nivel  territorial</t>
  </si>
  <si>
    <t>0 acuerdos con entidades suscritos a nivel  territorial</t>
  </si>
  <si>
    <t xml:space="preserve">En el primer trimestre de 2022 no se definió una meta cuantitativa para este indicador, teniendo en cuenta que este indicador no se habia trabajado antes en la entidad y se requeria un alistamiento para iniciar con estas acciones. Como avance cualitativo de este indicador, se reporta la articulación y coordinación institucional para dar inicio a las acciones que permitan avanzar cuantitativamente. En el marco de estos ejercicios, la Dirección Técnica de Participación realizó una socialización a los Grupos Internos de Trabajo Territorial del indicador y de todos los aspectos relacionados en la ficha del indicador y con los temas de relacionamiento interinstitucional. Ademas se coordinó con la Subdirección General de la entidad la realización de una jornada de trabajo para el mes de abril donde se aborden las experiencias que se han tenido desde el nivel central en materia de relacionamiento con otras instituciones y las gestiones que se han realizado desde la UBPD con otras entidades para tener unos referentes mas claros de las gestiones que deben realizarse. </t>
  </si>
  <si>
    <t>6 acuerdos con entidades suscritos a nivel territorial</t>
  </si>
  <si>
    <t>7 acuerdos con entidades suscritos a nivel territorial</t>
  </si>
  <si>
    <t>Durante lo transcurrido del segundo trimestre de 2022 se reportan 7 acuerdos con entidades del nivel territorial, en coordinación de los Grupos Internos Territorial, se reporta la articulación y coordinación institucional lo que ha permitido avanzar en la construcción y consolidación de acuerdo y/o compromisos con las distintas entidades e instituciones, en pro de las víctimas.
En este sentido, La Dirección Técnica de Participación continúa enfatizando a los Grupos Internos de Trabajo Territorial la importancia del indicador y la necesidad de mantener un adecuado relacionamiento interinstitucional. 
En el mes de abril con la participación de la Subdirección General de la entidad se adelantó una jornada de trabajo donde se socializo la estrategia de relacionamiento institucional de la UBPD, a su vez, se socializo la hoja de vida del indicador 24 y se abordaron las experiencias que se han tenido desde el nivel central en materia de relacionamiento con otras instituciones y las gestiones que se han realizado desde la UBPD con otras entidades, con el fin de brindar elementos a los Grupos Internos de Trabajo Territorial para lograr los acuerdos que materialicen el indicador y permitan mayores oportunidades para las personas que buscan frente a respuestas integrales y avances en los procesos de búsqueda. En esta jornada de trabajo se resolvieron todas las inquietudes frente al relacionamiento con otras entidades y los acuerdos que podrán ser reportados en este indicador, además de los soportes que se requerían para este reporte. 
Los acuerdos reportados están principalmente relacionados con las gestiones que se han adelantado desde la UBPD para obtener mayor y mejor información para los procesos de búsqueda y vincular a otras entidades en este proceso.
Es necesario mencionar que para este indicador se reportan todos los acuerdos realizados con otras instituciones y podrán ser reportados acuerdos que se celebren con las entidades ya reportadas, pero el reporte será de una nueva reunión donde se defina un acuerdo distinto al existente.</t>
  </si>
  <si>
    <t>Estrategia 5. Fortalecimiento Institucional</t>
  </si>
  <si>
    <t>Resultado 16. Programa de Gestión Documental implementado</t>
  </si>
  <si>
    <t>Indicador 25. Porcentaje de cumplimiento de las actividades contenidas en el Programa de Gestión Documental (PGD) por vigencia</t>
  </si>
  <si>
    <t>100% de avance en el desarrollo e implementación del Programa de Gestión Documental (PGD)</t>
  </si>
  <si>
    <t>Subdirección Administrativa y Financiera</t>
  </si>
  <si>
    <t>Todas las dependencias</t>
  </si>
  <si>
    <t>15% de cumplimiento de las actividades contenidas en el Programa de Gestión Documental (PGD)</t>
  </si>
  <si>
    <t>15% de avance de las actividades contenidas en el Programa de Gestión Documental (PGD)</t>
  </si>
  <si>
    <t xml:space="preserve">1. Realizar capacitaciones en materia de gestión documental para todos los servidorxs de la UBPD, en el marco de los lineamientos dados y la normatividad archivística vigente
Durante el primer trimestre de la actual vigencia se elaboró cronograma de capacitaciones para la vigencia 2022 el cual se socializó a todos los servidores a través del memorando UBPD-3-2022-004962, adicionalmente se realizaron las siguientes asistencias técnicas relacionadas con el subproceso de Gestión Documental:
Capacitación en SIDOBU al ET Montería
Socialización Programas Especificos
Socialización Correspondencia SIDOBU
Socialización Correspondencia SIDOBU
Capacitación a toda la entidad SIDOBU
Capacitación a toda la entidad SIDOBU
2. Realizar visitas de seguimiento a los archivos de gestión de nivel central y territorial, en cumplimiento de la normatividad archivística vigente y los lineamientos internos publicados 
Durante el primer trimestre de la actual vigencia se han realizado visitas de seguimiento y asistencia técnica a los archivos de gestión , tanto de nivel central como territorial.
Nivel Central
Dirección General Prevención y Protección y Consejo Asesor
Oficina de Gestión del Conocimiento
Oficina Asesora de Planeación
Secretaría General
Grupo Interno de Trabajo de Gestión Contractual
Subdirección Administrativa y Financiera
Grupo Interno de Trabajo de Logistica e Inventarios (Almacen)
Oficina Asesora de Planeación
Subdirección General Técnica Territorial
Subdirección de Gestión Humana
Nivel Territorial
Grupo Interno de Trabajo Territorial en Apartadó
Grupo Interno de Trabajo Territorial en Barranquilla
Grupo Interno de Trabajo Territorial en Casanare
Grupo Interno de Trabajo Territorial en Villavicencio
Adicionalmente, se elaboró cronograma de visitas de seguimiento tanto del nivel central como del territorial para la vigencia 2022 el cual se socializó a los jefes de dependencia a través del memorando UBPD-3-2022-005008
3. En el marco de la implementación del Sistema de Gestión de Documentos Electrónicos de Archivos (SGDEA), se realizó el respectivo monitoreo y seguimiento a las solicitudes realizadas por los servidorexs de la entidad, se adjunta reporte de incidencias consolidado
4.  Elaborar e implementar el Sistema Integrado de Conservación en cumplimiento del acuerdo 006 de 2014
Durante el primer trimestre de la vigencia 2022, se ejecutaron las siguientes actividades: 
- Se efectuó la revisión de los documentos del Sistema de Gestión relacionados con los temas de gestión documental, conservación y preservación de la información.
- Se realizaron reuniones virtuales de levantamiento de información con 10 territoriales.
- Se realizaron entrevistas de levantamiento de información en el nivel central. 
- Se efectuó reunion con la Oficina de Tecnologías de la Información, para el levantamiento de información relacionada con el Plan de Preservación a Largo Plazo. 
- Se elaboraron tres informes técnicos, en los cuales se presentan los resultados de las actividades realizadas mensualmente. 
5. Implementar de los programas específicos del Programa de Gestión Documental de la UBPD
Para el periodo reportado se realizó socialización dirigida a todos los servidorxs y colaboradores de la entidad, sobre los siguientes Programas Específicos en el marco del cumplimiento del Programa de Gestión Documental de la UBPD:
- Programa Específico de Documentos Electrónicos
- Programa de documentos Vitales o Esenciales
- Programa Específico de Reprografía
- Programa de Normalización de Formas y Formularios.
</t>
  </si>
  <si>
    <t>40% de cumplimiento de las actividades contenidas en el Programa de Gestión Documental (PGD)</t>
  </si>
  <si>
    <t>40% de avance de las actividades contenidas en el Programa de Gestión Documental (PGD)</t>
  </si>
  <si>
    <t>1. Realizar capacitaciones en materia de gestión documental para todos los servidorxs de la UBPD, en el marco de los lineamientos dados y la normatividad archivística vigente
Durante el segundo trimestre de la actual vigencia se socializó a toda la UBPD Mediante memorando No. UBPD-3-2022-004962 el día 08 de abril de 2022, la programación de capacitaciones en materia de gestión documental para la vigencia 2022, dando cumplimiento al Plan Institucional de Capacitación. Adicionalmente, se realizaron las siguientes asistencias técnicas relacionadas con el subproceso de Gestión Documental:
Capacitación Gestión Documental Organización de Archivos de Gestión y recomendaciones de Conservación. (27/04/2022)
Retroalimentación mensual socializaciones de uso y apropiación del SGDEA SIDOBU (28/04/2022)
Retroalimentación mensual socializaciones de uso y apropiación del SGDEA SIDOBU (31/05/2022)
Retroalimentación mensual socializaciones de uso y apropiación del SGDEA SIDOBU (28/06/2022)
Taller práctico diligenciamiento FUID y elaboración documentos en SIDOBU (28/06/2022)
Como evidencia se adjunta memorando UBPD-3-2022-004962 y actas de reunión y listados de asistencia
2. Realizar visitas de seguimiento a los archivos de gestión de nivel central y territorial, en cumplimiento de la normatividad archivística vigente y los lineamientos internos publicados 
NIVEL CENTRAL
1        Oficina de Control Interno        
2        Dirección Técnica de Prospección, Recuperación e Identificación        
3        Oficina de Tecnologías de Información y las Comunicaciones     
4        Grupo Interno de Trabajo de Servicio al Ciudadano        
5        Grupo Interno de Trabajo de Gestión Financiera y Contable     
6        Oficina de Gestión del Conocimiento      
7        Grupo Interno de Trabajo de Gestión Administrativa     
8        Subdirección de Gestión Humana        
9        Oficina Asesora de Comunicaciones y Pedagogía      
10        Secretaría General    
11        Grupo Interno de Trabajo de Gestión Contractual      
12        Grupo Interno de Trabajo de Logística e Inventarios    
13        Dirección General   
NIVEL TERRITORIAL
1        Grupo Interno de Trabajo Territorial en Florencia        
2        Grupo Interno de Trabajo Territorial de Arauca        
3        Grupo Interno de Trabajo Territorial de Mocoa        
4        Grupo Interno de Trabajo Territorial de Sincelejo        
5        Grupo Interno de Trabajo Territorial de Cali y Satélites        
6        Grupo Interno de Trabajo Territorial de Bogotá        
7        Grupo Interno de Trabajo Territorial de Apartadó        
8        Grupo Interno de Trabajo Territorial de Ibagué        
9        Grupo Interno de Trabajo Territorial de Yopal        
10        Grupo Interno de Trabajo Territorial de Cúcuta        
11        Grupo Interno de Trabajo Territorial de Villavicencio        
12        Grupo Interno de Trabajo Territorial de Barrancabermeja        
13        Grupo Interno de Trabajo Territorial de Cúcuta        
14        Grupo Interno de Trabajo Territorial de Montería        
15        Grupo Interno de Trabajo Territorial de San José del Guaviare        
 3. En el marco de la implementación del Sistema de Gestión de Documentos Electrónicos de Archivos (SGDEA), se realizó el respectivo monitoreo y seguimiento a las solicitudes realizadas por los servidorexs de la entidad, se adjunta reporte de incidencias consolidado.
4.  Elaborar e implementar el Sistema Integrado de Conservación en cumplimiento del acuerdo 006 de 2014
Durante el segundo trimestre de la vigencia 2022, se ejecutaron las siguientes actividades: 
- Diseño y elaboración del Plan de Conservación Documental con los 6 programas de conservación preventiva y los anexos respectivos, así: 
Programa de capacitación y sensibilización 
Programa de mantenimiento de instalaciones, anexo "Formato de inspección de instalaciones"
Programa de saneamiento ambiental, anexo "formato de limpieza de áreas y documentos"
Programa de monitoreo de condiciones ambientales, anexo "Medición de condiciones ambientales"
Programa de almacenamiento y realmacenamiento 
Programa de emergencias 
Se efectuó revisión con las dependencias involucradas con las actividades del Plan de Conservación Documental, siendo estas: Subdirección de Gestión Humana, Grupo Interno de Trabajo de Gestión Administrativa, Oficina Asesora de Planeación y Subdirección de Gestión de Información para la Búsqueda. 
5. Implementar de los programas específicos del Programa de Gestión Documental de la UBPD
De igual manera, en el PGD se incluye la elaboración de los Programas Específicos, razón por la cual para el periodo reportado se adelantaron las siguientes actividades:
Programa Específico Auditoría y Control: llevadas a cabo las mesas de trabajo correspondientes y los ajustes sugeridos por la Oficina de Control Interno y Oficina de Planeación, se realiza la actualización de la metodología del programa y cronograma, a fin de que cumpla con los planes de auditoria y seguimiento de las mismas en articulación con el Grupo de Gestión Documental.
Documento de Implementación Programa de Documentos Vitales o Esenciales: Se realiza, el análisis y articulación con los planes de seguridad de la información, Política de Protección y Seguridad Digital, Plan de Recuperación ante Desastres (DRP), Plan Estratégico de Seguridad Digital, Proceso de Gestión de Tecnologías de la Información y las Comunicaciones, Relación bases de Datos, Plan de Copias de Seguridad, Política General de Seguridad, Protección y Confidencialidad de la Información, así como del Plan de Emergencia y Contingencia de la Subdirección de Gestión Humana.
6. Realizar informes semestrales que documenten el avance del Programa de Gestión Documental (PGD) 
Se realizó informe semestral que documenta el avance del Programa de Gestión Documental (PGD).
7. Se diseño la matriz del Modelo de Gestión de Administración de Archivos MGDA</t>
  </si>
  <si>
    <t>Resultado 17. Calidad y oportunidad en la respuesta a la ciudadanía, evaluada y mejorada</t>
  </si>
  <si>
    <t>Indicador 26. Porcentaje de peticiones, quejas, reclamos, sugerencias y denuncias - PQRSD atendidas de forma oportuna</t>
  </si>
  <si>
    <t xml:space="preserve"> 98% la oportunidad en la respuesta de las PQRSD que son atendidas por la UBPD.</t>
  </si>
  <si>
    <t>Subdirección Administrativa y Financiera, 
Grupo Interno de Trabajo de Servicio al Ciudadano</t>
  </si>
  <si>
    <t xml:space="preserve"> 98% de oportunidad en la respuesta de las PQRSD que son atendidas por la UBPD.</t>
  </si>
  <si>
    <t xml:space="preserve"> 98,8%  de oportunidad en la respuesta de las PQRSD que son atendidas por la UBPD.</t>
  </si>
  <si>
    <t xml:space="preserve">Teniendo en cuenta que el Derecho de Petición un derecho fundamental que tiene toda persona para presentar solicitudes respetuosas a las autoridades por motivos de interés general o particular y a obtener su pronta resolución, a través de la Subdirección Administrativa y Financiera – Grupo Interno de Trabajo de Servicio al Ciudadano, teniendo en cuenta la Resolución 620 del 24 de junio de 2020 en su artículo 5, se realiza el efectivo seguimiento y control a las peticiones, quejas, reclamos, sugerencias y denuncias que son formuladas a través de los diferentes canales de atención (presencial, telefónico y virtual), velando por el estricto cumplimiento de los términos de respuesta, de acuerdo con la normativa vigente y la reglamentación interna establecida para tal fin.
En razón a lo anteriormente descrito, en cumplimiento de la actividad de control y seguimiento, el Grupo Interno de Trabajo de Servicio al Ciudadano, realiza de manera mensual un reporte sobre el comportamiento de las peticiones, quejas, reclamos, sugerencias y/o denuncias que recibe la UBPD en el cual se contempla valorar: i) un listado de cada una de las dependencias de nivel central o territorial a las cuales les ha sido asignado una PQRSD, ii) El número de peticiones resueltas en términos y fuera de términos, iii) El número de peticiones abiertas o sin respuesta en términos y fuera de términos y por último, iv) los porcentajes acumulados por cada variable, incluyendo la oportunidad de la respuesta.
Esta información es remitida vía correo electrónico a la Secretaría General y a la Subdirección Administrativa y Financiera los primeros días de cada mes, con un ejecutivo análisis de corte cualitativo y adjunto el reporte cuantitativo.
Esta actividad, permite un seguimiento mensual en la oportunidad de la respuesta o la toma de acciones inmediatas. 
Para el presente seguimiento, que corresponde a un corte trimestral de la información, la Unidad de Búsqueda de Personas dadas por Desaparecidas, entre el 01 de enero al 31 de marzo de 2022 recibió 304 casos que incluyeron tanto PQRSD como Solicitudes de Búsqueda. 
Del total presentado, 188 correspondieron a PQRSD y 116 a Solicitudes de Búsqueda.
Las dependencias con mayor número de asignaciones correspondieron a la Dirección Técnica de Información, Planeación y Localización para la Búsqueda con 52 casos (17,1%), el Grupo Interno de Trabajo Territorial de Bogotá con 42 casos (13,8%) y el Grupo Interno de Trabajo Territorial de Cali con 28 casos (9,2%).
Al corte mencionado, y de los casos cerrados o que ya cuentan con una respuesta, se evidenció que tres (3) presentaron extemporaneidad en su gestión.
250 de los 304 casos, se encuentran gestionadas sus respuestas dentro de los términos de ley señalados y 51 aún se encuentran en términos de respuesta para la vigencia 2022.
En este orden de ideas se genera corte de la información, indicando que el porcentaje de oportunidad en la respuesta de la UBPD correspondió al 98,8%.
</t>
  </si>
  <si>
    <t xml:space="preserve"> 98,0% de oportunidad en la respuesta de las PQRSD que son atendidas por la UBPD.</t>
  </si>
  <si>
    <t xml:space="preserve"> 98,7%  de oportunidad en la respuesta de las PQRSD que son atendidas por la UBPD.</t>
  </si>
  <si>
    <t xml:space="preserve">Teniendo en cuenta que el Derecho de Petición es un derecho fundamental que tiene toda persona para presentar solicitudes respetuosas a las autoridades por motivos de interés general o particular y a obtener su pronta resolución, a través de la Subdirección Administrativa y Financiera – Grupo Interno de Trabajo de Servicio al Ciudadano, conforme la Resolución 620 del 24 de junio de 2020 en su artículo 5, se realiza el efectivo seguimiento y control a las peticiones, quejas, reclamos, sugerencias y denuncias (PQRSD) que son formuladas a través de los diferentes canales de atención (presencial, telefónico y virtual), velando por el estricto cumplimiento de los términos de respuesta, de acuerdo con la normativa vigente y la reglamentación interna establecida para tal fin.
En razón a lo anteriormente descrito, en cumplimiento de las acciones establecidas como mecanismos de control y seguimiento, el Grupo Interno de Trabajo de Servicio al Ciudadano, realiza de manera mensual un reporte sobre el comportamiento de las peticiones, quejas, reclamos, sugerencias y/o denuncias que recibe la UBPD en el cual se contempla valorar: i) un listado de cada una de las dependencias de nivel central o territorial a las cuales les ha sido asignado una PQRSD, ii) El número de peticiones resueltas en términos y fuera de términos, iii) El número de peticiones abiertas o sin respuesta en términos y fuera de términos y por último, iv) los porcentajes acumulados por cada variable, incluyendo la oportunidad de la respuesta.
Esta información es remitida vía correo electrónico a la Secretaría General y a la Subdirección Administrativa y Financiera los primeros días de cada mes, con un ejecutivo análisis de corte cualitativo y adjunto un reporte cuantitativo.
Esta actividad, permite un seguimiento mensual en la oportunidad de la respuesta o la toma de acciones inmediatas. 
Para el presente seguimiento, que corresponde a un corte trimestral de la información, la Unidad de Búsqueda de Personas dadas por Desaparecidas, entre el 01 de abril al 30 de junio de 2022 recibió 331 casos que incluyeron tanto PQRSD como Solicitudes de Búsqueda. (Ver columna C); del total presentado, 227 correspondieron a PQRSD y 104 a Solicitudes de Búsqueda (Ver columna D).
Las dependencias con mayor número de asignaciones correspondieron a la Dirección Técnica de Información, Planeación y Localización para la Búsqueda, el Grupo Interno de Trabajo Territorial de Bogotá y el Grupo Interno de Trabajo Territorial de Cali (Ver Columna W).
De lo anteriormente descrito, se indica que 330 casos fueron gestionados (Columna AB), de los cuales cuatro (4) fueron contestados fuera de los términos de Ley (Columna AE).
Para el total acumulado en el primer semestre de la vigencia se han recepcionado a través de los canales de atención 634 casos (Columna C), de los cuáles 414 se han tipificado como PQRSD y 220 a Solicitudes de Búsqueda (Columna D), es preciso indicar que en ambas categorías se realiza control de términos).
Del total recibido, se encuentran cerrados (Columna AB) 633 casos, de los cuáles ocho (8) fueron resueltos fuera de los términos de Ley y 625 en los términos de Ley (Columna AE).
 Lo anterior representa que al tomarse los 633 casos cerrados como el 100% de la gestión y 625 casos resueltos en los términos de Ley, esto corresponde al 98,7% de oportunidad en las respuestas.
</t>
  </si>
  <si>
    <t xml:space="preserve"> 98,9%  de oportunidad en la respuesta de las PQRSD que son atendidas por la UBPD.</t>
  </si>
  <si>
    <t>Resultado 18. Estrategia de gestión del cambio y capacitación en competencias y habilidades implementadas</t>
  </si>
  <si>
    <t>Indicador 27. Porcentaje de capacitaciones realizadas al universo objetivo</t>
  </si>
  <si>
    <t>100% de ejecución de las capacitaciones planeados</t>
  </si>
  <si>
    <t>Subdirección de Gestión Humana</t>
  </si>
  <si>
    <t>Oficina de Gestión del Conocimiento</t>
  </si>
  <si>
    <t>10% de ejecución de las capacitaciones planeados</t>
  </si>
  <si>
    <t>15% de ejecución de las capacitaciones planeados</t>
  </si>
  <si>
    <t>En el Primer trimestre del año 2022 se realizaron tres inducciones a los servidores/as que ingresaron a la UBPD, una inducción a los contratistas y se llevaron capacitaciones en: 2 SIDOBU, 2 KOBO, 1. Gestión Documental: Socialización de Programas Específicos. Esto equivale al 15% de la linea base de 57 capacitaciones priorizadas en la parrilla de capacitaciones a corte de 31 de de marzo de 2022, las cuales pueden variar de acuerdo a las necesidades de las dependencias.
Entre los retos identificados se encuentra la coordinación de  agendas entre los participantes y los capacitadores. También artícular las actividades de capacitaciones que son programadas por las dependencias al Plan Institucional de Capacitación</t>
  </si>
  <si>
    <t>50% de ejecución de las capacitaciones planeados</t>
  </si>
  <si>
    <t>55,38% de ejecución de las capacitaciones planeados</t>
  </si>
  <si>
    <t>Teniendo encuenta las necesidades de las diferentes dependencias, la parrilla de capacitación fue ajuastada, incluyendo nuevas necesidades de formación interna, por lo cual de 57 capacitaciones proyectadas en la parrilla se aumentaron a  65 actividades para la vigencia 2022.  En este sentido entre el 01 de abril al 30 de junio se han realizado 27 capacitaciones, 7 en abril, 5 en mayo y 15 en junio, las cuales equivalen al 41,53%, teniendo encuenta que en el primer trimestre se realizaron 9 capacitaciones se obtiene un cumplimiento de 36 actividades que equivalen al 55% del indicador, sobre la nueva base calculada.</t>
  </si>
  <si>
    <t>Resultado 19. Socialización e implementación de la Estrategia y lineamientos para las acciones de cuidado con lineamientos de prevención y protección</t>
  </si>
  <si>
    <t>Indicador 28. Porcentaje de talleres de pedagogía de cuidado y prevención y protección ejecutados</t>
  </si>
  <si>
    <t>100% de ejecución de los talleres planeados con los equipos focalizados</t>
  </si>
  <si>
    <t>Equipo de Prevención y Protección</t>
  </si>
  <si>
    <t>22% de ejecución de los talleres planeados con los equipos focalizados</t>
  </si>
  <si>
    <t>11% de ejecución de los talleres planeados con los equipos focalizados</t>
  </si>
  <si>
    <t>En el primer trimestre del 2022 se realizó taller de pedagogía y prevención en el Grupo Interno de Trabajo Territorial en Arauca, en donde se logró realizar una refrendación de pacto de cuidado. Adicionalmente, en un trabajo artículado de prevención y protección se proporcionó la ruta de atención  ante riesgos físicos, emocionales, sociales, biológicos y culturales y amenazas a servidores, servidoras y contratistas. También se construyeron pautas de autocuidado y cuidado grupal.
Entre los retos identificados estan: Sostener en el largo plazo el pacto de cuidado y las practicas de autocuidado y cuidado en el relacionamiento y cumplimiento del rol de los/as servidores/as de Grupo Interno de Trabajo Terrtorial en Arauca para el cumplimiento de la misión de la entidad.
Por otra parte, se indica que se realizó solamente uno de los talleres programados, debido a que se encontraron dificultades en la planeación de agendas con los Grupos internos de Trabajo Territorial que fueron focalizados y con el Grupo de prevención y protección, sin embargo cada uno de los equipos focalizados dentro de los planes operativos diseñados tienen en su programación la realización de talleres de pedagogia en el segundo trimestre del año 2022, para asi poder subsanar el rezago del indicador. Las fechas estimadas son las siguientes:
Grupo interno de trabajo Territorial Barrancabermeja 28 de abril de 2022
Grupo interno de trabajo Territorial Cucutá 27 de abril y 31 de mayo de 2022
Grupo interno de trabajo Territorial  Buenaventura junio 
Grupo interno de trabajo Territorial  Tumaco en mayo
Adicionalmente el 08 de abril de 2022 se llevó acabo reunión de articulación con el equipo de Prevención y Protección para establecer las fechas antes mencionadas.</t>
  </si>
  <si>
    <t>55% de ejecución de los talleres planeados con los equipos focalizados</t>
  </si>
  <si>
    <t xml:space="preserve">En el segundo trimestre de 2022 se realizaron 4 talleres  de pedagogía de cuidado y prevención y protección y un seguimiento a las actividades llevadas a cabo con el Grupo interno de Trabajo Territorial de Arauca. 
Se han realizado las siguientes jornadas:
Grupo Interno de Trabajo Territorial Arauca: Se realizó seguimiento al taller efectuado el 03 de marzo con equipo de cuidado y prevención y protección. En este seguimiento se referendo el pacto de cuidado y se desarrollaron estrategias psicosociales para el fortalecimiento del comportamiento seguro y disminución de niveles de ansiedad y malestar. Se adjunta como soporte listado de asistencia y guión metodológico.
Grupo Interno de Trabajo Territorial Barrancabermeja 26 de mayo de 2022: Se realizó la jornada de Gestión Integral de Riesgo Cuidado en articulación con el Equipo de Prevención y Protección.
Grupo Interno de Trabajo Territorial Cúcuta 31 de mayo de 2022:  Se realizó la jornada de Gestión Integral de Riesgo Cuidado en articulación con el Equipo de Prevención y Protección.
Grupo Interno de Trabajo Territorial San Jose de Guaviare 23 de Junio de 2022: Se realizó la jornada de Gestión Integral de Riesgo Cuidado en articulación con el Equipo de Prevención y Protección.
Grupo Interno de Trabajo Territorial:  Cali y Satélites (Tumaco, Popayán, Buenaventura y Pasto) 29 y 30 de junio.  Se realizó la jornada de Gestión Integral de Riesgo Cuidado en articulación con el Equipo de Prevención y Protección. 
Por último se adjunta cronograma, en donde se pueden ver las fechas de intervención en los grupos focalizados tanto del equipo de cuidado como el Prevención y Protección
</t>
  </si>
  <si>
    <t>Resultado 20. Relacionamiento fortalecido entre el nivel central y el territorial</t>
  </si>
  <si>
    <t>Indicador 29. Implementación del modelo de operación para el relacionamiento entre el nivel central y el territorial</t>
  </si>
  <si>
    <t>100% de implementación del modelo de operación para el relacionamiento</t>
  </si>
  <si>
    <t>Subdirección Gestión Humana, Oficina de Gestión del Conocimiento</t>
  </si>
  <si>
    <t>0% de implementación del modelo de operación para el relacionamiento</t>
  </si>
  <si>
    <t>.- En el mes de enero del 2022 la Oficina de Gestión del Conocimiento y la Subdirección de Gestión Humana remitieron a la Dirección General la última versión propuesta del modelo, la cual se encuentra en revisión.
- El 22 de febrero se llevó a cabo una reunión convocada por la Oficina Asesora de Planeación con el objetivo de construir la ficha del indicador 29, el cual está directamente relacionado con la actividad 21. En el espacio participaron: la Subdirectora de Gestión Humana, Andrea Carrasco, la jefe de la Oficina de Gestión del Conocimiento, Claudia Linares, la jefe de la Oficina Asesora de Planeación, Sandra Parra y equipo y la Subdirección General Técnica y Territorial. Como resultado se construyó la ficha del indicador. Una vez se cuente con orientación de la Directora sobre cómo avanzar, se deberá dar seguimiento a los siguientes compromisos:
1. Incluir fechas y porcentajes para aquellas tareas que aún se encuentran supeditadas a la aprobación del modelo por la Dirección General.
2. Realizar una nueva sesión de trabajo una vez se cuente con la aprobación o solicitud de ajustes del modelo.</t>
  </si>
  <si>
    <t>30% de implementación del modelo de operación para el relacionamiento</t>
  </si>
  <si>
    <t>Se desarrolló un espacio de trabajo con Directores Técnicos y la Subdirección General Técnica y Territorial para construir la propuesta de roles de la instancia y de los referentes de las DTO, su formulación se dio a partir del borrador del modelo que fue remitido a la Directora General y sobre el cual ella dio orientaciones relativas específicamente a la instancia. Actualmente la Secretaría General está revisando el acto administrativo que pone en firme el funcionamiento de la instancia articuladora que resulta del nuevo modelo y se encuentra pendiente su aprobación y posterior socialización. Se adjunta correo de soporte enviado por la Subdirectora General a la Secretaria General con el documento propuesto (https://drive.google.com/file/d/1luVVesAo-1HB9hrIE71Y9rmFi5lAjFqv/view?usp=sharing).
Adicionalmente y conectado con lo anterior, se establecieron las actividades para dar cumplimiento a este indicador. Las actividades definidas serán socializadas con la Oficina de Gestión del Conocimiento y la Subdirección de Gestión Humana como áreas responsables asociadas. (https://docs.google.com/spreadsheets/d/1aZUyYdmxKdahEWK0ORHCM2R4p1b82QMk/edit?usp=sharing&amp;ouid=106429220844202350756&amp;rtpof=true&amp;sd=true)</t>
  </si>
  <si>
    <t>Indicador 30. Porcentaje de ejecución de los proyectos PETI enmarcados en el fortalecimiento a la infraestructura tecnológica y seguridad de la información.</t>
  </si>
  <si>
    <t>100% de los proyectos ejecutados</t>
  </si>
  <si>
    <t>Oficial de Seguridad de la Información, Secretaría General – Grupo Interno de Trabajo de Contratación</t>
  </si>
  <si>
    <t>15% de ejecución de los proyectos PETI enmarcados en el fortalecimiento a la infraestructura tecnológica y seguridad de la información.</t>
  </si>
  <si>
    <t>14,9% de ejecución de los proyectos PETI enmarcados en el fortalecimiento a la infraestructura tecnológica y seguridad de la información.</t>
  </si>
  <si>
    <t xml:space="preserve">PRY 07: Implementar la fase no. 5 del sistema de información misional de la UBPD cubriendo el módulo Transversal de Inteligencia de Negocio.
Para el trimestre reportado, no se tenia programadas actividades asociadas con esta tematica.
PRY 19 - Producto 31 del PETI:  Adopción e Implementación del  Sistema de Seguridad de la Información (SSI) para la UBPD.
Se ejecutaron las siguientes actividades:
-Se suscribió el contrato 061-2022 que apoyará en la implementación del modelo de seguridad de la información.
-Se construyó el normograma aplicable a sistema de seguridad de la información 
-Se elaboró el borrador del Plan Estrategico de Seguridad de la Información-PESI
-Se realizó el borrador para la modificación de la politica de seguridad de la información 
-Se convocó y se participó en la sesión 001 del comitpe de seguridad de la información 
PRY 24: Definir e implementar el modelo integral de uso y apropiación en materia de TI por parte de los servidores públicos de la UBPD.
Se realizaron las siguinetes actividades: 
-Publicación de estrategias enfocadas a los Servicios Tecnológicos implentados en la UBPD  (Mesa de servicio – WorkSpace – Equipos y servicio) basados en las políticas de Seguridad Digital y de la Información. 
-Fortalecimiento en el conocimiento, uso y apropiación de canales para registro de incidentes a través únicamente de Mesa de servicio, aumentar destrezas en el uso de WorkSpace, manejo adecuado de Ipad y de la herramienta Kobo. 
-Campañas de sensibilización para promover y sensibilizar el tema de Seguridad digital y de la información tanto para  la sede central como para las sedes territoriales de la Unidad. De igual manera se fortalece la publicación de contenidos a través de la intranet de la UBPD para el alcance de todos los servidorxs. A corte de marzo 31 de 2022 el proyecto ha ejecutado un presupuesto de $20,890,333.00, el cual corresponde a los honorarios de los dos OPS que apoyan su ejecución (pago de enero y febrero/2022)A la fecha se encuentra radicada la cuenta de cobro No. 3
PRY 25: Adquisición de herramientas especializadas para implementar los controles tecnológicos de Seguridad Digital y Seguridad de la Información de la UBPD.
Para el trimestre reportado no se generò calculo del indicador, por tal razon no se genera avance cuantitativo y cualitativo de las actividades asociadas con esta tematica por lo tanto se generarà de acuerdo con lo definido en la ficha del indicador.
PRY 26: Implementar la estrategia de defensa en profundidad para la UBPD
Para el trimestre reportado no se tenia programadas actividades asociadas con esta tematica
PRY 30: Fortalecimiento y evolución de la Infraestructura TI para las necesidades del PETI.
Se implementó los canales y servicios en las 23 sedes de la entidad (17 Territoriales y 6 Satelites)
Se inició los procesos de aseguramiento de todos los servicios.
Se unstaló en las 23 sedes, la primera fase de fortalecimiento de la herramienta de monitoreo. 
Con corte al 31 de marzo se ejecutaron las actividades programadas correspondientes al 25% programado por trimestre, equivalente al 24% del valor presupuestado, es decir $1.919.751.297,86  de $7.933.842.256,67 valor total del proyecto. </t>
  </si>
  <si>
    <t>45% de ejecución de los proyectos PETI enmarcados en el fortalecimiento a la infraestructura tecnológica y seguridad de la información.</t>
  </si>
  <si>
    <t>43,2% de ejecución de los proyectos PETI enmarcados en el fortalecimiento a la infraestructura tecnológica y seguridad de la información.</t>
  </si>
  <si>
    <t xml:space="preserve">PRY 07: Implementar la fase no. 5 del sistema de información misional de la UBPD cubriendo el módulo Transversal de Inteligencia de Negocio.
Programado para 2023.
Proyecto 19 - Producto 31 del PETI:  Adopción e Implementación del  Sistema de Seguridad de la Información (SSI) para la UBPD, se realizaron las siguientes actividades:
1.  Se validaron los campos a incluir dentro de la matriz de levantamiento de activos de información, de acuerdo con los lineamientos dados por el departamento administrativo de la gestión pública y se realizó reunión con el proveedor de Isolucion para hacer la misma verificación y cargue de los activos en la herramienta
2.  Se realizó el envío de la información a Servicio al Ciudadano de los activos de información que contienen datos personales y que constituyen una Base de Datos para su reporte ante la SIC.
3. Se actualizó el procedimiento y los lineamientos de gestión de incidentes de seguridad. 
4. Se revisó y actualizó el Plan de Socialización y divulgación de seguridad de la información
5. Se diseñó el curso de seguridad de la información y se solicitó la realización del estudio de mercado para su implementación.
6.  Se realizó la divulgación de algunas estrategias de socialización y divulgación de SI.
7. Se han realizado siete visitas a territoriales y satélites para validación de implementación de controles de seguridad digital y de la información y la socialización del uso y apropiación de las herramientas tecnológicas.
8.  Se realizó la actualización de los documentos:
·       GSI-PR-002 Procedimiento de Trabajo en Áreas Seguras V2
·       GSI-FT-001 (SGSI) V2 Bitacora ingreso areas seguras 052022
·      GSI-GU-002 Guia de Gestion de Activos de Informacion – en proceso
PRY 24: Definir e implementar el modelo integral de uso y apropiación en materia de TI por parte de los servidores públicos de la UBPD.
Se realizaron las siguinetes actividades: 
Promoción y seguimiento a cada caso para lograr certificación de personal de la entidad en Seguridad Digital
https://docs.google.com/spreadsheets/d/1qRlBaSVPNVHoDXfFiZzwHWOp77aRvCBZykiNF3Ns6AU/edit?usp=sharing  
Producción de videoguía para iPads institucionales https://drive.google.com/drive/folders/1jU-Rtyuc-lEECo6gbPqvqxg0Ey-ejiFs?usp=sharing
Se generó el reporte de tendencia de uso de la mesa de servicio
Se realizó el análisis del reporte de tendencia de uso de la mesa de servicio https://drive.google.com/drive/u/0/folders/1vtYI5hRfr7Zt1rDm8yGG6brYZDx60RP7
Se elaboró el formulario de uso de la mesa de servicio dirigido a los servidorxs  https://docs.google.com/forms/d/14BtcJoUiAbofrVPKMlHtW9upv9ChHzD7uEVq_wpK2DY/edit
 Proyecto 25: Adquisición de herramientas especializadas para implementar los controles tecnológicos de Seguridad Digital y Seguridad de la Información de la UBPD.
 Renovar soporte y suscripción herramientas ciberseguridad
Logros: Se realizó elaboración de la ficha técnica, revisión por parte del área contractual  y radicación para estudio de mercado, en este momento se encuentra en etapa de estudio de mercado.
Dificultades: Se presentó una falla en la consola del DLP la cual se había escalado a proveedor y fabricar, lo cual si no se solucionaba generaba un riesgo alto para la entidad renovar dicha solución, razón por la cual se radicó la ficha una vez se tuviera solución definitiva por parte de fábrica para generar la renovación de la solución, lo anterior generó un atraso en la radicación de la ficha técnica para estudio de mercado.
PRY 30 Se destacan los siguientes avances:
Se continua con la implementación de la segunda fase de la herramienta de monitoreo de infraestructura (afinamiento de las sensores y servicios), se incluyen los host de virtualización, Ups a nivel nacional, la cual viabiliza el monitoreo en tiempo real de la infraestructura tecnológica a nivel nacional.
En el marco del fortalecimiento del correcto funcionamiento de los servicios tecnológicos entre ellos la mesa de servicio y el parque tecnológico se han adelantado tareas para:
Punto único de contacto con la mesa de servicio, donde se tomaron las medidas para afInar e impulsar el uso de la herramienta por parte de los usuarios y es así que al corte se tiene un incremento de esta herramienta del % respecto a los casos que llegan por correo, así mismo se creó un protocolo para cerrar las solicitudes a través de correo, teléfono y chat, a la fecha se sigue trabajando con uso y apropiación para el cierre de esta brecha y que todos los casos lleguen a través de la herramienta y los canales autorizados.
Ampliación y mejora en las capacidades en el parque tecnológico y es así que se ha optimizado el performance de los equipos de cómputo a través de la instalación de discos duros de estado sólido, revisión de software no autorizado, cifrado de disco, verificación de agente Aranda y EDR, a la fecha esta tarea en su fase I se encuentra cerrada al 100% y en su fase II faltan 4 equipos con un avance del 99%.
Avanza conforme a lo planeado la implementación de las herramientas de antivirus y EDR, la cual tiene un alcance de 657 equipos de cómputo, se continúa la depuración en la herramienta.
Se ha realizado enrolamiento de 100% para los dispositivos móviles reportados.
Se ha realizado la revisión de las sedes de 13 sedes de 23, en total de equipos enrolados 783 de 739
A la fecha ya se cuenta con todas las sedes implementadas con servicios de internet, wifi, mesa de servicio,
Se dio continuidad a los servicios previamente implementados en el mes de enero, como son internet, telefonía, mesa de servicio, wifi, red LAN, seguridad centralizada, administrador de ancho de banda, equipos de cómputo, servicio de impresión
</t>
  </si>
  <si>
    <t>Resultado 21. Bienes y servicios con nivel de ejecución eficiente</t>
  </si>
  <si>
    <t>Indicador 31. Porcentaje de ejecución del Plan Anual de Adquisiciones (PAA)</t>
  </si>
  <si>
    <t xml:space="preserve">100% de ejecución del PAA </t>
  </si>
  <si>
    <t>Secretaría General</t>
  </si>
  <si>
    <t>Secretaría General Subdirección Administrativa y Financiera, Oficina Asesora de Planeación, todas las dependencias y equipos de trabajo</t>
  </si>
  <si>
    <t xml:space="preserve">15% de ejecución del PAA </t>
  </si>
  <si>
    <t xml:space="preserve">13% de ejecución del PAA </t>
  </si>
  <si>
    <t xml:space="preserve">Durante el primer trimestre de la vigencia se reporta un porcentaje de cumplimiento de la meta de un 13% , 2 puntos porcentuales por debajo de la meta establecida para el trimestre  (15%). A continuación, se discriminan las cifras por fuente de recurso: 
- FUNCIONAMIENTO: Respecto a los recursos de funcionamiento programados en el Plan Anual de Adquisiciones (Recursos del orden de $ 9.642.292.831,00), se proyectaba la ejecución de $ 2.873.736.849,00, de los cuales realmente fueron ejecutados $ 2.351.635.394,00, presentando un rezago de $ 522.101.455. 
- INVERSIÓN: Respecto a los recursos de inversión programados en el Plan Anual de Adquisiciones (Recursos del orden de $59.296.278.250,00), se proyectaba la ejecución de $ 7.673.230.694,00, de los cuales realmente fueron ejecutados $6.439.392.250,2, presentando un rezago de $ 1.233.838.443,8. Ahora bien, respecto a cada uno de los proyectos de inversión, es menester indicar lo siguiente: 
* Proyecto de Fortalecimiento de la UBPD: Frente a los $ 16.268.000.000 de este proyecto, se tenía contemplado ejecutar recursos del orden de $ 3.129.603.786,00. No obstante, para el 1° Trimestre de la vigencia se ejecutaron $ 3.063.310.469,48, presentando un rezago de $ 66.293.316,52 por debajo de la meta establecida. 
* Proyecto de Fortalecimiento de las capacidades tecnológicas de la UBPD: Frente a los $ 1.518.979.919,00 de este proyecto, se tenía contemplado ejecutar recursos del orden de $ 1.384.708.683,00. No obstante, para el 1° Trimestre de la vigencia se ejecutaron $13.4271.236,00, presentando un rezago de $134.271.236,00  por debajo de la meta establecida. 
* Proyecto de Implementación de acciones humanitarias y extrajudiciales para la búsqueda: Frente a los $ 31.898.351.483,00 de este proyecto, se tenía contemplado ejecutar recursos del orden de $ 3.024.646.989,00 . No obstante, para el 1° Trimestre de la vigencia se ejecutaron $ 1.991.373.097,72 , presentando un rezago de $ 1.033.273.891,28 por debajo de la meta establecida. </t>
  </si>
  <si>
    <t xml:space="preserve">46% de ejecución del PAA </t>
  </si>
  <si>
    <t xml:space="preserve">37% de ejecución del PAA </t>
  </si>
  <si>
    <t xml:space="preserve">Durante el segundo trimestre de la vigencia se reporta un porcentaje de cumplimiento de la meta de un (37%), 9 puntos porcentuales por debajo de la meta establecida para el trimestre (46%). A continuación, se discriminan las cifras por fuente de recurso: 
- FUNCIONAMIENTO: 
En relación con los recursos de funcionamiento, es importante precisar que a la fecha se tienen programados en el Plan Anual de Adquisiciones $16.387.528.092,077, no obstante, la meta se proyectó sobre $ 9.642.292.831,00, teniendo en cuenta que para la fecha de dicho cálculo, la Entidad tenía recursos del orden de los $ 6.800 millones de pesos sujetos a la leyenda de "Distribución previo concepto DGPPN"  por parte de la Dirección General del Presupuesto Público Nacional – DGPPN del Ministerio de Hacienda y Crédito Público. Ahora bien, es importante precisar que el levantamiento de la restricción antes señalada se surtió en el mes de mayo, no obstante, teniendo en cuenta que estos recursos se encontraban inicialmente en las Transferencias Corrientes de la entidad, se requirió, adicionalmente, presentar ante el Ministerio de Hacienda una Modificación Presupuestal, trasladando dichos recursos hacia la cuenta de Adquisición de Bienes y Servicios.
Ahora bien, una vez aprobada por parte de Min hacienda la citada modificación presupuestal, se procedió a efectuar la resolución para la desagregación interna de los $ 6.800 millones, para poder ser ejecutados al máximo nivel de desagregación conforme a la normatividad vigente.
Es de anotar, que este indicador se actualizará para el tercer trimestre, acorde a estos nuevos recursos, y conforme a la proyección de la nueva meta para el tercere y cuarto trimestre de la vigencia, previo  levantamiento por parte de la Subdirección Administrativa y Financiera – SAF de la información que brinden las áreas correspondientes en la planeación de sus compromisos y metas de pago.
Ahora bien, partiendo de la meta proyectada de $ 9.642.292.831,00, se calculó una ejecución para el segundo trimestre del año de $ 5.872.095,269, de los cuales realmente fueron ejecutados $ 5.626.075.947,67, presentando un rezago de $ 246.019.321,33. Sobre el particular, es preciso resaltar que si bien se logró la ejecución del 58%, es decir, 3 puntos porcentuales por debajo del 61% proyectado, durante el segundo trimestre del año se efectuaron avances en la ejecución de esta fuente de recurso, puesto que el primer trimestre de la vigencia se había presentado un rezago de $ 522.101.455 frente a la meta proyectada para dicho periodo. 
- INVERSIÓN: 
Respecto a los recursos de inversión programados en el Plan Anual de Adquisiciones (Recursos del orden de $59.296.278.250,00), se proyectaba la ejecución de $ 26.107.389.255,00 para el segundo trimestre de la vigencia, de los cuales realmente fueron ejecutados $ 19.871.772.338,82, presentando un rezago de $6.235.616.916,18 en relación con la meta establecida. 
Ahora bien, es importante precisar que la mayor parte del rezago presentado se concentra en el Proyecto de Inversión de Implementación de acciones humanitarias y extrajudiciales para la búsqueda. A continuación se discriminan los valores ejecutados por proyecto así: 
•        Proyecto de Fortalecimiento de la UBPD: Frente a los $ 16.268.000.000 de este proyecto, se tenía contemplado ejecutar recursos del orden de $ 7.068.460.768,00. No obstante, para el 2° Trimestre de la vigencia se ejecutaron $ 7.151.422.720,01, presentando una sobre ejecución de $ 82.961.952,01. Se destaca los avances positivos en cuanto a la ejecución de este proyecto, superando el rezago presentado en el primer trimestre de $ 66.293.316,52, y ejecutando un 44% del valor total del proyecto, un punto porcentual por encima de la meta establecida del 43%. 
•        Proyecto de Fortalecimiento de las capacidades tecnológicas de la UBPD: Frente a los $ 1.518.979.919,00 de este proyecto, se tenía contemplado ejecutar recursos del orden de $4.192.070.007,00. No obstante, para el 2° Trimestre de la vigencia se ejecutaron $ 3.808.652.590,85, presentando un rezago de $ 383.417.416,15 por debajo de la meta establecida. 
•        Proyecto de Implementación de acciones humanitarias y extrajudiciales para la búsqueda: Frente a los $ 31.898.351.483,00 de este proyecto, se tenía contemplado ejecutar recursos del orden de $14.846.858.480,00. No obstante, para el 2° Trimestre de la vigencia se ejecutaron $ 8.911.697.027,96, presentando un rezago de $ 5.935.161.452,04 por debajo de la meta establecida.
Finalmente, es importante señalar que desde la Secretaría General se han llevado a cabo gestiones con el fin de impulsar el avance en la ejecución presupuestal, en los cuales se destacan los siguientes: 
-        Remisión a cada una de las dependencias de un memorando en el mes de abril señalando con corte al primer trimestre, el estado de contratación de cada una de las líneas programadas en el Plan Anual de Adquisiciones. 
-        Realización de mesas mensuales de impulso adelantadas con cada una de las dependencias, en las cuales se revisan el estado de contratación de cada una de las líneas programadas en el PAA y se establecen acciones y compromisos con el fin de avanzar en el compromiso y ejecución de sus recursos. </t>
  </si>
  <si>
    <t>Resultado 22. Modelo de operación por procesos actualizado y apropiado</t>
  </si>
  <si>
    <t>Indicador 32. Avance en la implementación del plan de mejora del modelo de operación por procesos</t>
  </si>
  <si>
    <t>100% de las acciones definidas para la vigencia</t>
  </si>
  <si>
    <t>Oficina Asesora de Planeación</t>
  </si>
  <si>
    <t>Todos los líderes de proceso</t>
  </si>
  <si>
    <t>17,95% de las acciones definidas para la vigencia implementadas</t>
  </si>
  <si>
    <t>2,57% de las acciones definidas para la vigencia implementadas</t>
  </si>
  <si>
    <t>El plan de mejoramiento del Modelo de Operación procesos tiene identificadas 39 acciones de mejora, para el primer trimestre se estableció el cumplimiento de 7 acciones correspondientes al 17,95%; una vez realizado el seguimiento al plan de mejora reportado por los líderes de proceso, se identificó que se dió cumplimiento a 1 acción, con un porcentaje de avance del 2,57, la cual se relaciona a continuación:
- Acción No 8. OAJ-2:  Formular y publicar en el Sistema de Gestión el procedimiento para la expedición de la resolución que ordena la búsqueda, en los términos del artículo 8.2 de Decreto Ley 589 del 201729 de octubre de 2021: Se remite a través de memorando No. 3000-3-202106446 el proyecto de procedimiento de "expedición resolución que ordena la búsqueda" a la Subdirectora General Técnica y Territorial para que sea retroalimentado,  el 12 de noviembre de 2021 se remite a través de mememorando No. 1600-3-202106764 con asunto: remisión para observaciones del proyecto de procedimiento “Expedición Resolución que Ordena la Búsqueda” - Proceso de Gestión Jurídica. Se socializó por correo electrónico masivo a todos los funcionarios de la entidad el 17 de febrero de 2022, el procedimiento GJU-PR-006 V1 Expedición resolución que ordena la búsqueda, de conformidad con lo dispuesto en el numeral 2 del artículo 8 del Decreto Ley 589 de 2017.</t>
  </si>
  <si>
    <t>69,23% de las acciones definidas para la vigencia implementadas</t>
  </si>
  <si>
    <t>30,76% de las acciones definidas para la vigencia implementadas</t>
  </si>
  <si>
    <t xml:space="preserve">De las 39 acciones de mejora del Modelo de Operación, para el primer trimestre se programaron 7 acciones, en este periodo se cumplieron las seis (6) acciones faltantes dando un cumplimiento del 17,95%, las cuales se relacionan a continuación:
- Acción No 2: Desarrollo de material audiovisual pedagógica para informar y reiterar las prioridades de la Estrategia de Cooperación Internacional de la UBPD en relación con el desarrollo de proyectos y aplicación a convocatorias que se estén alineadas a la implementación de la "Ruta de los Planes Regionales de Búsqueda" con un enfoque de investigación participativa con enfoque diferencial, étnico, género y territorial. 
 - Acción No 3. Diseño del procedimiento y documentos asociados, relacionados con la gestión de transporte terrestre.
-  Acción No 5: Se realizó la actualización del Plan de Vinculación y el procedimiento de nómina y comisiones
- Acción No 6: Se realizó la actualización del procedimiento de nómina.
- Acción No 9: Se desarrolló la actualización y socialización del procedimiento de Gestión de Comunicaciones Oficiales, contemplando la implementación del SGDEA
- Acción 10: Se actualizó el procedimiento de Organización de Archivos de Gestión
Para el segundo periodo se programaron 20 acciones correspondiente a un porcentaje de avance del 51,28%, para este periodo se cumplieron 4 acciones, relacionadas a continuación:
- Acción No 7: la Oficina Asesora Jurídica, realizó la actualización de los siguientes procedimientos: elaboración y/o revisión de actos administrativos; proyección y emisión de conceptos jurídicos internos y externos, y representación y defensa judicial como demandado.
- Acción No 11: diseño de dos piezas comunicacionales con el acceso a todos los documentos del Modelo de Operación por Procesos 
- Acción No 24: se realizó la actualización de los tres procesos misionales y de los 16 procedimientos con los respectivos documentos. Esta construcción se realizó de acuerdo al cronograma de trabajo y participaron los servidores del nivel central y territorial.
- Acción No 26: se actualizaron los tres procedimientos de la Dirección de Participación, Contacto con las Víctimas y Enfoques Diferenciales: realizar reencuentro, realizar entrega digna, diálogos y acciones de asesoría, orientación y fortalecimiento individual o colectivo.
Para el cuatro trimestre se cumplieron dos (2) acciones relacionadas a continuación:
- Acción No 13: Realización de mesa de trabajo con los coordinadores territoriales para la actualización de los 16 procesos misionales, la cual se realizó previo a la aprobación del procedimiento de acuerdo a la metodología planteada para este fin
- Acción No 14: Desarrollo de mesas de trabajo con la Oficina de Gestión de Conocimiento, la Subdirección de Gestión Humana y la Oficina Asesora de Comunicaciones y Pedagogía, con el fin de articular la estrategia para la socialización de la ruta de los planes regionales de búsqueda y la socialización de los 16 procedimientos misionales de la UBPD. El cronograma de la socialización de los procesos misionales fue remitida a la Subdirección de Gestión Humana para la incorporación en la parrilla de capacitaciones de la Entidad.
</t>
  </si>
  <si>
    <t>Estrategia 6. Visibilizar la búsqueda (Comunicaciones)</t>
  </si>
  <si>
    <t xml:space="preserve">Resultado 23. Posicionamiento de la búsqueda de la UBPD a través del reconocimiento de los Planes Regionales de Búsqueda (PRB) </t>
  </si>
  <si>
    <t>Indicador 33. Narrativa de la búsqueda solidaria e integral construida e impulsada</t>
  </si>
  <si>
    <t>100% de la narrativa construída e impulsada</t>
  </si>
  <si>
    <t>Oficina Asesora de Comunicaciones y Pedagogía</t>
  </si>
  <si>
    <t>Oficina Gestión del Conocimiento</t>
  </si>
  <si>
    <t>25% de la narrativa construída e impulsada</t>
  </si>
  <si>
    <t xml:space="preserve">Para la realización del avance del análisis cualitativo de la narrativa de búsqueda humanitaria y extrajudicial, se logró conseguir información de diferentes dependencias y fuentes, sin embargo, vale la pena resaltar que desde las diferentes oficinas (Oficina Asesora de Comunicaciones y Pedagogía y Oficina de Gestión del Conocimiento) se tenían percepciones distintas frente a lo que será el documento de la narrativa, lo que ha motivado que desde la OACP se motive la apropiación social de la búsqueda contando esta historia.
Un reto que se identifica, es que la narrativa logre sacar de las cifras a las personas dadas por desaparecidas y facilitar la comprensión sobre la búsqueda, pero más allá de ésto, la comprensión sobre quiénes son las personas dadas por desaparecidas, quiénes son las personas que buscan, cómo la desaparición y la búsqueda ha afectado la vida de las personas a nivel personal, familiar, colectivo y social, es decir al país entero. A su vez, existe otro reto no menor y es el de motivar la comprensión sobre por qué desaparecen a las personas dadas por desaparecidas, el hecho de tener este entendimiento facilitará la comunicación, la pedagogía y por ende la apropiación social de la búsqueda de las personas dadas por desaparecidas como una apuesta de país para reparar, para construir y contar la verdad incomoda sobre quiénes son y por qué desaparecen a las personas en el país y así dar pasos hacia la no repetición. </t>
  </si>
  <si>
    <t>55% de la narrativa construída e impulsada</t>
  </si>
  <si>
    <t>La narrativa para la Unidad de Búsqueda es el relato de Nación en torno a la búsqueda que lidera la Unidad de Búsqueda de Personas dadas por Desaparecidas y que tiene una aspiración distinta a partir de los acuerdos de paz entre el Estado colombiano y las Farc-Ep, en el que hicieron énfasis en la necesidad de verdad en torno a la suerte y paradero de las personas desaparecidas en razón y en el contexto del conflicto armado; en la necesidad de que el Estado colombiano asuma no sólo su responsabilidad de impulsar la búsqueda, sino afronte su mismo negacionismo frente a esta atroz práctica y dè lugar preponderante a las víctimas y sus organizaciones reconociendo y dignificando sus necesidad, experiencias y expectativas.
Está contenida, entre otros elementos, por un documento corto que brinda elementos clave sobre la búsqueda de las personas dadas por desaparecidas en el país, por el desarrollo de los hitos que está construyendo esta institución en la búsqueda humanitaria y extrajudicial en Colombia, por la política institucional de comunicación externa e interna y por sus mensajes públicos. El primero de sus documentos, el de la historia contada en forma de relato corto, se espera conectar con todos los servidores y servidoras de la Unidad de Búsqueda, asì como con todas sus colaboradoras y todos sus colaboradores, para facilitar la comprensión de la importancia de la búsqueda de las personas dadas por desaparecidas en el país y de la cual se espera pueda ser apropiada por la sociedad colombiana. Se adjunta como soporte el documento de narrativa finalizado, pues ya se incluyen los aportes desde la Oficina de Gestión del Conocimiento</t>
  </si>
  <si>
    <t>Indicador 34. Hitos de la búsqueda solidaria e integral definidos, divulgados</t>
  </si>
  <si>
    <t>100% de los hitos de la búsqueda solidaria e integral definidos, divulgados</t>
  </si>
  <si>
    <t>Oficina Gestión del Conocimiento – Subdirección General Técnica y Territorial y Grupos Internos de Trabajo Territorial</t>
  </si>
  <si>
    <t>20% de los hitos de la búsqueda solidaria e integral definidos, divulgados</t>
  </si>
  <si>
    <t>Durante el primer trimestre del año se avanzó en:
1) la definición e identificación de los hitos de la busqueda humanitaria y extrajudicial, solidaria y colectiva que realiza la UBPD. Estos hitos son: i) El Universo; ii) El RNFCIS; iii) El proyecto de impulso a la identificación; iv) Los PRB; v) Las estrategias de participación y de inclusión de los enfoques diferenciales; vi) Las líneas de IHE; vii) Las estrategias de trabajo con aportantes de información; viii) Las iniciativas de articulación interinstitucional; ix) La intervención de escenarios complejos. 
2) Igualmento se avanzo en el diseño y ajuste de la metodología para sistematizar los hitos de la busqueda humanitaria y extrajudicial, solidaria y colectiva que realiza la UBPD. La metodología de sistematización crítica propuesta implica las siguientes etapas: i) Reconstrucción de las experiencias que nutren los hitos (Análisis de la documentación existente, Entrevistas y espacios de diálogos con los equipos de la UBPD, Participación en diversos espacios de retroalimentación sobre las experiencias, Construcción de líneas de tiempo, Construcción de mapas de actores, Identificación de los resultados); ii) Interpretación crítica de la experiencia (Identificación de diferentes puntos de vista, contradicciones, debates, Construcción de reflexiones analíticas, Consolidación de los aprendizajes, retos y desafíos); iii) Generación de conclusiones y recomendaciones; iv) Implementación de los mecanismos de divulgación. 
3) Se avanzo en la recolección de información de fuentes secundarias (actas, documentos productos de consultorías) que sirven para la sistematización y análisis de las experiencias que nutren los hitos.
4) Se realizó una propuesta para socializar con las y los servidores de la UBPD la metodología de construcción del Universo de Personas dadas por Desaparecidas, así como sus principales resultados, usos y alcances.
5) Se enviaron diferentes correos electrónicos a los GITT, donde se propone una comunicación entre ellos y la OGC para promover la visibilización e intercambios de experiencias del trabajo realizado en el marco de la construcción e implementación de los Planes Regionales de Búsqueda.
Entre los retos y desafios que tenemos por delante esta el dialogo que vamos a tener con la dirección general en el mes de abril para explicar la metodologia de sistematización y recibir la retroalimentación del caso. Igualmente el proceso de sistematización de los hitos depende de la voluntad de los GITT y de las otras areas y grupos de la entidad para compartir información y socializar las experiencias que nutren los hitos. Finalmente la metodologia para la divulgación interna y externa de los hitos varia en cada caso, debe ajustarse al contexto, lo que implica flexibilidad y constante necesidad de ajuste.
Este trabajo se esta realizando de manera conjunta entre la OGC y la OACP.</t>
  </si>
  <si>
    <t>50% de los hitos de la búsqueda solidaria e integral definidos, divulgados</t>
  </si>
  <si>
    <t>Durante el segundo trimetre se avanzó en:
1. Definición de los 9 Hitos de las UBPD según la ruta de de la búsqueda: 1.Participación, 2.Aportantes, 3.Escenarios complejos, 4.Universo, 5.Lineas de Investigación, 6.Proyecto de Impulso 7.PRB, 8.RENFCIS y 9.PNB (incluida la articulación interinstitucional). 
2. Se continuó la sistematización de cada uno de esos hitos, con un enfasis particular en los PRB (7). Al respecto se hizo una sistematización del proceso de construcción de la ruta de los PRB, y se esta acompañando la socialización interna que realiza la dirección general de la entidad sobre este particular a los equipos de la UBPD.
La sistematización de los hitos incluye tres momentos: 1) la reconstrucción de las experiencias; 2) el análisis crítico de las mismas; 3) la identificación de los aprendizajes, retos y desafíos. Durante el segundo trimestre fundamentalmente en la reconstrucción de experiencias que hacen parte de varios de los hitos identificados. Esta reconstrucción de experiencias se hace a partir de los documentos existentes y de la realización de entrevistas. La reconstrucción de la experiencia de Samaná es un ejemplo de lo anterior pues ella incluye la reconstrucción de un proceso de investigación humanitaria y extrajudicial en el marco de un plan regional de búsqueda que dió lugar a la intervención del cementerio San Agustín de Samaná, a la recuperación de 24 cuerpos, a la identificación de 6 personas dadas por desaparecidas y a la entrega digna de 4 de ellas. De igual forma manera se avanzó en la sistematización de los Planes Regionales de Búsqueda del Sarare y de Caquetá Norte, los cuales incluyen experiencias en términos de participación comunitaria, trabajo con aportantes de información, utilización de la información del Universo de Personas dadas por Desaparecidas (UPDD), entre otros hitos. Finalmente también se sistematizó tanto la construcción de la estrategia de priorización del Plan Nacional de Búsqueda (PNB) como la construcción de la ruta para la construcción de los Planes Regionales de Búsqueda (PRB). 
3. Se comenzó la divulgación de los hitos de la siguiente manera: 
Hito 1. Participación: Se llevó a cabo la sistematización con el Círculo de saberes de la Guajira, contemplando los saberes del Pueblo Wayuu. 
Se elaboró y publicó el especial web con el Círculo de Saberes de Riosucio. 
Se acompañaron y dilvugaron los espacios de protocolización de la consulta afro, raizal y palenquera.
Se divulgó la entrega del informe LGBTI en Norte de Santander.
Se acompañó y se contiuó el trabajo articulado con el Colectivo 82 con ocasión de los 40 años que conmemoran la primera desaparición colectiva, en esapcios de sensibilización, visibilización y pedagogía.
Hito 2. Aportantes: Se avanzó con la presentación y socialización de los Círculos de Saberes Creativos con el grupo nacional de Documentadores de la Corporación Reecuentros, el trabajo y los avances con el Comunicado 062. 
Se sistematizó la audiencia de la JEP del caso 01 con los máximos responsables y se cubrió la misma a través de redes sociales en lo referente a la búsqueda.
Hito 3. Búsqueda en Escenarios complejos: se registraron y divulgaron recuperaciones en cementerios comunitarios y municipales de Puerto Berrío, Suaza, Totoró, Matanza, Orito, La Dorada, Aguazul, El Copey.
Hito 4. Construcción del Universo: Durante el espacio de Rendición de Cuentas se mostró a la opinión pública cómo fue el proceso de construcción y sus principales hallazgos y Directora y Dirección de Información socializaron cómo se construye el universo y de qué consta en la Universidad Distrital durante un espacio referido a la conmemoración de la búsqueda realizada por el colectivo 82. 
Hito 5. Lineas de investigación: Se sistematizó la información relacionada con la línea de investigación de Secuestro y la línea de desaparición forzada a propósito de la conmemoración de la semana del detenido-desaparecido. 
Hito 6. Proyecto de Impulso a la Identificación: Durante el espacio de Rendición de Cuentas se explicó a la opinión pública en qué consiste el proyecto, así como los principales avances alcanzados. Se sistematizó la experiencia de los analistas con el proyecto.
Hito 7. Planes Regionales de Búsqueda: Dando respuesta a una solicitud de la dirección general se construyó una video explicativo para la difusión de la ruta de los PRB al interior de la institición.
Dentro de la página web institucional se albergaron y dispusieron los PRB aprobados para ser consultados por la opinión pública.
Las cifras de contexto expuestas en los PRB han sido incluidas en las redacciones de todos los boletines de prensa enviados a los medios de ocmunicación. 
Con el Círculo de Saberes Creativos de Samaniego se construyó una pieza audiovisual en la que se evidencia el proceso de investigación participativa de los PRB.
Se han acompañado y sistematizado las sesiones de socialización de la Ruta para las Construcción de los PRB. Estas sesiones las dirige la DG.
Hito 8. RENFCIS: Durante el espacio de Rendición de Cuentas se explicó a la opinión pública en qué consiste el registro y se expusieron los princiapales hallazgos encontrados a la fecha. 
Hito 9. Plan Nacional de Búsqueda: El documento definitivo de la priorización estrategica y territorial del PNB fue terminado al igual que su resumen ejecutivo. Se realizó un evento público dirigido a la sociedad civil, a las organizaciones de búsqueda, a los tomadores de decisiones y la comunidad internacional donde se divulgaron los resultados de este proceso.</t>
  </si>
  <si>
    <t>Resultado 24. Percepción frente a la labor de búsqueda de la Unidad de Búsqueda de Personas dadas por Desaparecidas</t>
  </si>
  <si>
    <t>Indicador 35. Implementación de la estrategia de comunicación para el cambio de la percepción en los aspectos críticos identificados en los grupos de interés</t>
  </si>
  <si>
    <t>100% de implementación de las actividades programadas para la vigencia</t>
  </si>
  <si>
    <t>Oficina Asesora de Comunicaciones y Pedagogía
Oficina Gestión del Conocimiento</t>
  </si>
  <si>
    <t>Equipo de trabajo de Servicio al Ciudadano,
Subdirección General Técnica y Territorial, Direcciones Técnicas y Grupos Internos de Trabajo Territorial</t>
  </si>
  <si>
    <t>10% de implementación de las actividades programadas para la vigencia</t>
  </si>
  <si>
    <t>Durante el primer trimestre el equipo de la UBPD que lidera este tema: Oficina de Gestión del Conocimiento, Oficina Asesora de Comunicaciones y Pedagogía -OACP y el grupo de Servicio al Ciudadano, establecieron un plan de trabajo preeliminar que permitirá identificar los aspectos críticos de la percepción de los grupos de interés caracterizados durante 2020 y 2021, y así identificar las acciones que contribuyan al cierre de la brecha entre la percepción actual de los GI y la percepción deseada.
 Para esto se realizaron las siguientes actividades:
 * La actualización del mapa de grupos de interés. Los resultados de las caracterizaciones de particularidades, necesidades y expectativas, y de la medición de la percepción de 13 grupos de interés caracterizados, que permitieron identificar las nuevas relaciones o relaciones que ya no se están desarrollando, por tal razon se actualizó el mapa de grupos de interes de la UBPD.
 * La actualización de las fichas que presentan los prinicipales hallazgos de las expectativas, necesidades y percepciones de los Grupos de Interés.
 * La realización de una ficha por parte de la OACP que describe las necesidades, expectativas y percepciones de medio nacionales, regionales, comunitarios, internacionales y alternativos.
 Lo anterior ha permitido:
 * La construcción del documento borrador de plan de trabajo, donde se conceptualiza qué es un aspecto crítico, y los criterios para establecerlo.
 * El diligenciamiento de una matriz donde se están describiendo los principales hallazgos en materia de necesidades, expectativas y percepciones.
 Retos:
 * Para la realización de la ficha de medios de comunicación por parte de la OACP se tuvo que acudir a diferentes fuentes (encuentros con periodistas, informes de monitoreo, diálogos formales e informales) para responder a las preguntas de las fichas.
 * Para la construcción de la matriz, estuvo el reto de construir categorías para analizar las relaciones entre los grupos de interés y la UBPD, y así identificar los tipo de aspectos críticos en nuestras relaciones que afecten el proceso de búsqueda. Sin embargo, con este reto superado, se pueden utilizar estas categorías para análisis futuros. 
 * A futuro percibimos el reto (en el desarrollo de las acciones de cambio de percepción) de trabajar de manera articulada con las distintas dependencias de la UBPD para atender los diferentes críticos identificados, ya que varios de estos son trasnversales al accionar de la UBPD, y no recaen únicamente en acciones comunicativas y pedagógicas. 
 * Uno de los desafíos identificados consiste en que las agendas de las dos dependnecias responsables (OACP y OGC) coincidan. Sin embargo, se han venido construido compromisos que permitan agilizar el desarrollo del trabajo, sin necesidad de reunirnos tan constantemente.</t>
  </si>
  <si>
    <t>30% de implementación de las actividades programadas para la vigencia</t>
  </si>
  <si>
    <t xml:space="preserve">En este segundo trimestre del año, las personas de la OACP que participan en este indicador continuaron reuniendóse con las y los compañeros de Gestión del Conocimiento y Servicio al Ciudadano para seguir avanzando en el cumplimiento de este indicador. Como resultado de una reunión desarrollada en el pasado mes de abril se decidió consolidar 3 equipos -cada uno con integrantes de las diferentes áreas-, para que se reunieran entre sí y esbozaran una serie de acciones a desarrollar para materializar el cambio de percepción por parte de 1 de los 3 subgrupos establecidos en la Caracterización previamente reseñada.                                                                                                                                                                            Ver https://docs.google.com/spreadsheets/d/1eUWZTfd122jZiqV3qQ3Nq81HRvYYnweMnWSn5xZ_778/edit#gid=0.                                                                                                                                                                                                                1. GI que impactan directamente la labor de la UBPD, y que la labor de la UBPD también les impacta directamente.
(Laura OGC (Coordinadora), Miguel  y Juan Pablo OACP, Vladimir SC y Angélica OGC).                                                                                                            2. GI que impactan directamente la labor de la UBPD, y pero que la labor de la UBPD no les impacta directamente.                                   (Angelica OGC , Lina SC (Coordinadora) Aleja y Ana Sofia OACP).                                                                                                                                                                                       3. Grupos de interés que contribuyen al cumplimiento de la misionalidad de la UBPD a través de la visibilización de la búsqueda y su promoción por medio de coordinar con otros Grupos de Interés.
(Claudia y Carolina OGC, Salome, Juan David (Coordinador) y Sonia (OACP), Lina y Vladimir (SC).      </t>
  </si>
  <si>
    <t>Indicador 36. Alianzas acordadas con organizaciones y actores que están comprometidos con la búsqueda</t>
  </si>
  <si>
    <t>9 alianzas concertadas</t>
  </si>
  <si>
    <t>Subdirección General Técnica y Territorial, Direcciones Técnicas y Grupos Internos de Trabajo Territorial,
Equipo de Cooperación y Alianzas</t>
  </si>
  <si>
    <t>2 alianzas concertadas</t>
  </si>
  <si>
    <t xml:space="preserve">Alianza a largo plazo que construyó OGC con la Universidad Nacional para la Cátedra 'La desaparición y búsqueda de personas en el contexto y en razón del conflicto armado en Colombia' (2022-1).  
Alianza con el diario El País de España para dignificar la memoria de la primera víctima de desaparición que fue identificada y entregada a su familia en Samaná, Caldas, gracias al trabajo de investigación que realizó la UBPD.
Exploración de alianzas con la Revista Cambio y el Portal Rutas del Conflicto para la producción de contenidos periodísticos en diferentes formatos sobre la búsqueda y la memoria de las víctimas de desaparición forzada. Estos acercamientos se vieron reflejados en diálogos telefónicos y encuentros con los directores y jefes de redacción para concretar temáticas y posibles contenidos.
Avance en la elaboración de los documentos para el proceso de contratación de los servicios de streaming y central de medios. 
</t>
  </si>
  <si>
    <t>5 alianzas concertadas</t>
  </si>
  <si>
    <t xml:space="preserve">1. Alianza con el diario El Tiempo para la transmisión en su portal y en el canal ElTiempoTV, retransmisión y notas en City TV  de la audiencias de Rendición de Cuentas y de las priorizaciones Estrágica y Territorial del PNB. La alianza también permitió la publicación de notas que registraron en el portal y en el periódico el desarrollo de cada uno de esos eventos, y en especial del mensaje sobre  la importancia de las víctimas en la búsqueda de las personas desaparecidas. 
2. Capacitación a periodistas del Magdalena Medio (18 periodistas de Barrancabermeja y otras ciudades).
3. Alianza con el Colectivo 82 para visibilizar la búsqueda de 13 personas detenidas y desaparecidas forzadamente. 
</t>
  </si>
  <si>
    <t xml:space="preserve">PLAN DE ACCIÓN 2022 V. 4 </t>
  </si>
  <si>
    <t>ACTIVIDADES</t>
  </si>
  <si>
    <t>Seguimientos trimestrales 2022</t>
  </si>
  <si>
    <t>No. Actividad</t>
  </si>
  <si>
    <t>Actividad</t>
  </si>
  <si>
    <t>Dependencia responsable</t>
  </si>
  <si>
    <t>Dependencia Asociada</t>
  </si>
  <si>
    <t>Fecha Inicial</t>
  </si>
  <si>
    <t>Fecha Final</t>
  </si>
  <si>
    <t>Avance cualitativo
 1er trimestre 2022</t>
  </si>
  <si>
    <t>Avance cualitativo
 2do trimestre 2022</t>
  </si>
  <si>
    <t>Avance cualitativo 3er trimestre 2022</t>
  </si>
  <si>
    <t>Retroalimentación OAP 
3er trimestre 2022</t>
  </si>
  <si>
    <t>Avance cualitativo 4to trimestre 2022</t>
  </si>
  <si>
    <t>Retroalimentación OAP 
4to trimestre 2022</t>
  </si>
  <si>
    <t>Logros y dificultades 2022</t>
  </si>
  <si>
    <t xml:space="preserve">Identificar las fuentes de información que contribuyan a: i) la limpieza de base de datos y completitud de la información de solicitudes de búsqueda, ii) a la construcción del universo de personas dadas por desaparecidas -PDD y iii) a la alimentación del Registro Nacional de Fosas, Cementerios Ilegales y Sepulturas -RNFCIS. </t>
  </si>
  <si>
    <t>Subdirección de Gestión de la Información para la Búsqueda</t>
  </si>
  <si>
    <t>Se han identificado un total de 164 archivos enviados por los Grupos Internos de Trabajo Territorial que contienen información que contribuye al Registro de Solicitudes de Búsqueda, RNFCIS y al Universo de Personas dadas por Desaparecidas.
Se identificaron y evaluaron un total de 41 tablas de información secundaria que contribuye al Universo de Personas Dadas por Desaparecidas, de allí se mapearon dos tipos de información desde 80 variables y 26 fuentes de información secundaria para identificar el Estado actual del Desaparecido y el tipo de hecho de desaparición.
Se identificaron las fuentes para la extracción de información que contribuya al RNFCIS, y se dio inicio al proyecto de sistematización de fuentes no estructuradas para el registro, y a las capacitaciones en la herramienta de cementerios que apoya el registro de información de los sitios de destino de cuerpos en este lugar. Por otro lado, se han tomado para preclasificación de fuentes 1702 documentos, de los cuales se han excluido 1330 y aceptado para sistematización 228, y 144 se encuentran en proceso de clasificación. Las fuentes corresponden a Centro Nacional de Memoria Histórica (CNMH), Comité Internacional de la Cruz Roja (CICR), Corporación Desarrollo Regional Valle del Cauca (CDRVC), Diócesis Tumaco, Min Defensa, MOVICE, JEP y Unidad de Restitución de Tierras (URT).
Los soportes pueden ser consultados en las carpetas https://drive.google.com/drive/u/0/folders/1Eid6h9w3q45jdVtqg88TQSwkMx88oWUP y la documentaciòn confidencial puede ser solicitada directamente al Subdirector de Gestión de Información.</t>
  </si>
  <si>
    <t>Con corte al 30 de junio, se han revisado para el proceso de sistematización que contribuye al RNFCIS un total de 9121 documentos provenientes de diferentes fuentes que le han aportado a la UBPD información de la cual en algunos casos hace referencia a posibles sitios de disposición de cuerpos de personas dadas por desaparecidas. Del total de estos documentos, se han excluido 8047 por diferentes razones que impiden la extracción de información que le contribuya al registro, de las cuales se citan: archivos dañados, duplicados, ilegibles o que no le aportan con información. Por otro lado, se ha extraído información de un total de 873 documentos. Entre las fuentes que le han aportado información al RNFCIS se tienen CNMH, CICR, CDRVC, Diócesis Tumaco, Min Defensa, MOVICE, CSJOFB, EQUITAS, Tribunal Permanente de los Pueblos, FGN, JEP Y URT.</t>
  </si>
  <si>
    <t>Validar la calidad de cada una de las fuentes de información</t>
  </si>
  <si>
    <t>Se evaluó la calidad de 41 tablas de fuentes secundarias que pueden contribuir al universo de Personas Dadas por Desaparecidas.
Se identificó el estado en que se encuentra cada una de las fuentes tomadas en cuenta para la sistematización en el instrumento de preclasificación del RNFCIS. Del total de fuentes que se han venido trabajando (1702) se encontraron que 75 de ellas están dañadas y 41 están duplicadas para un total de 116 fuentes que no se consideran para su sistematización.
Con la preclasificación que se realiza, es posible identificar aquellas fuentes documentales de las cuales se puede extraer información para sistematizarla en la base de datos de manera estructurada que facilite posteriormente su consulta.
Los soportes pueden ser consultados en las carpetas https://drive.google.com/drive/u/0/folders/1Eid6h9w3q45jdVtqg88TQSwkMx88oWUP y la documentaciòn confidencial puede ser solicitada directamente al Subdirector de Gestión de Información.</t>
  </si>
  <si>
    <t>En cuanto a la valoración de calidad para la sistematización de información para el RNFCIS, a partir de la preclasificación llevada a cabo sobre los documentos identificados de las diferentes fuentes que le aportan con información al RNFCIS, se consideraron aquellas de las cuales se puede extraer información relacionada con los posibles sitios de disposición de cuerpos. Del total de fuentes que se trabajaron, se identificó la exclusión de 8047 documentos de los cuales 4013 estaban duplicados, 387dañados y 22 ilegibles, los restantes 3625 no contiene información de posibles sitios. Estos no se tienen en cuenta para la sistematización de información.</t>
  </si>
  <si>
    <t>Revisar y depurar información asociada con las solicitudes de búsqueda (incluyendo líneas de investigación asociadas), el universo de personas dadas por desaparecidas, y el Registro Nacional de Fosas, Cementerios Ilegales y Sepulturas -RNFCIS.</t>
  </si>
  <si>
    <t>Para completar la información del Universo de Personas Dadas por Desaparecidas, se revisó y se depuró información, sobre el de tipo de hechos de desaparición se logró recuperar ésta información para 83.941 Personas dadas por Desaparecidas incluídas en el Universo luego de la homologación de 4.040 categorías distintas incluídas en 34 variables de interés distirbuídas en 22 tablas , para el Estado actual del desaparecido se logró recuperar la información para 82.096 Personas dadas por Desaparecidas incluídas en el Universo luego de la homologación de 859 categorías distintas incluídas en 19 variables de interés dsitribuídas en 12 tablas, el resultado de este trabajo está alojado en la base de datos de producción en la instancia UNIVERSO_PDD en la tabla UniversoV2_Nuevas_Variables_Final_estado
Se identificaron algunas inconsistencias derivadas del registro de las solicitudes de búsqueda tanto por equipos territoriales como por el equipo de sistematización que se encuentran en corrección, y una vez subsanadas se procederá a su actualización en la base de datos. 
La depuración de inconsistencias permitira que la información sea un poco mas confiable respecto a la información de referencia que se sistematizó
Los soportes pueden ser consultados en las carpetas https://drive.google.com/drive/u/0/folders/1Eid6h9w3q45jdVtqg88TQSwkMx88oWUP y la documentaciòn confidencial puede ser solicitada directamente al Subdirector de Gestión de Información.</t>
  </si>
  <si>
    <t>Se ha venido notificando respecto a las inconsistencias encontradas en el ingreso de información en el RNFCIS por parte de los GITTT, algunas de las cuales son derivadas de las solicitudes de búsqueda. Esta información se ha venido depurando y ajustando conforme se ha identificado por parte del equipo del RNFCIS. En sesiones de trabajo con algunos profesionales de los GITTT se han ajustado algunas inconsistencias, sin embargo, se persiste en las notificaciones para ajustes ya solicitados pero que no han sido atendidos.</t>
  </si>
  <si>
    <t>Clasificar información asociada con el Universo de Personas dadas por Desaparecidas y el Registro Nacional de Fosas, Cementerios y Sepulturas Ilegales que se encuentra en fuentes no estructuradas recibidas o recolectadas por la UBPD.</t>
  </si>
  <si>
    <t>En aras de la recuperación de los documentos para facilitar los procesos de consulta de información relacionada con la búsqueda de personas dadas por desaparecidas, se han clasificado y ordenado 199 unidades documentales de historiales de solicitudes de implementación de acciones humanitarias y extrajudiciales para la búsqueda. En la misma medida, se han creado 602 carpetas de acuerdo con el ID y nombre de la persona dada por desaparecida según lo establecido en el Registro de solicitudes de búsqueda. Adicionalmente, se realizó la descripción de 18 fuentes de información que se registraron en el catálogo de fuentes de información para la consulta de los servidores internos que requieren información para el proceso de búsqueda y se inventariaron 188 registros de información recolectada por la UBPD proveniente de organizaciones de la sociedad civil y entidades del Sistema Integral de Verdad, Justicia, Reparación y No Repetición.</t>
  </si>
  <si>
    <t>En aras de la recuperacion de los documentos para facilitar los procesos de consulta de información relacionada con la búsqueda de personas dadas por desaparecidas, se han clasificado y ordenado  unidades documentales de historiales de solicitudes de implementación de acciones humanitarias y extrajudiciales para la búsqueda. En la misma medida, se han creado 602 carpetas de acuerdo con el ID y nombre de la persona dada por desaparecida según lo establecido en el Registro de solicitudes de búsqueda. Adicionalmente, se realizó la descripción de 18 fuentes de información que se registraron en el catálogo de fuentes de información para la consulta de los servidores internos que requieren información para el proceso de búsqueda y se inventariaron 188 registros de información recolectada por la UBPD proveniente de organizaciones de la sociedad civil y entidades del Sistema Integral de Verdad, Justicia, Reparación y No Repetición.</t>
  </si>
  <si>
    <t>Ordenar, describir, estructurar y disponer la información (organizada en el sistema de información y en el RNFCIS) que contribuya a consolidar el Universo de Personas dadas por Desaparecidas, las solicitudes de búsqueda y el RNFCIS</t>
  </si>
  <si>
    <t>Integrar las fuentes de información depuradas y provenientes de organizaciones sociales cuando éstas correspondan a las unidades documentales de las series y subseries misionales</t>
  </si>
  <si>
    <t>Grupo Interno de Trabajo de Gestión Documental</t>
  </si>
  <si>
    <t>Actividades</t>
  </si>
  <si>
    <t>Implementar el Sistema de Información Misional - SIM</t>
  </si>
  <si>
    <t>Oficina de Tecnologías de Información y Comunicación</t>
  </si>
  <si>
    <t xml:space="preserve">OTIC: Actualmente se ejecuta el contrato 181 de 2021, el cual tiene por objeto el desarrollo e implementaciòn del SIM, para el trimestre que se reporta, se adelanta de manera conjunta con las àreas misionales la validaciòn de las funcionalidades desarrolladas.
SGI: En relación al proceso de recibo e implementación del desarrollo, se aclara que, para asegurar la calidad y el cumplimiento del Sistema de Información Misional, actualmente se ejecuta metodológicamente un esquema en el cual se valida cada uno de los casos de uso (funcionalidades) con las y los servidores (funcionarios) que han sido designados para tal fin, con ellos se realiza una validación de la definición de las funcionalidades, su implementación y la articulación entre los módulos, la cual es entregada por la fábrica de software. En cuanto se tiene el aval de los y las servidoras, se viabiliza la aprobación del caso de uso por parte del Director(a) y/o Subdirector(a) relacionado con la funcionalidad en cuestión. Una vez se aprueban las funcionalidades inicia el proceso de migración de datos.
</t>
  </si>
  <si>
    <t xml:space="preserve">
OTIC: El Sistema de Información Misional - BUSQUEMOS,  Con corte al trimestre reportado contractualmente reporta un avance en el desarrollo e implementación del sistema correspondiente al 60%, la salida en producción se contempla para el 01 de agosto de 2022, el detalle de este avance esta incluido en el reporte del Indicador No. 02.
SGIB: Por solicitud de la supervisión del contrato se coordinó con la Secretaria General - SG una mesa de seguimiento para revisar el avance del contrato desde el punto de vista de la ejecución presupuestal, la reunión se realizó el pasado 16 de junio de 2022 de 2pm a 5pm, contó con la participación de la SG, (en su condición de Ordenadora del Gasto), dos delegadas del grupo de contratos, la supervisión del contrato y el representante legal de la Unión Temporal (UT) Software Factory.
Avance del Proyecto, desarrollo del sistema:
● En la implementación del modelo de la base de datos, tenemos un avance en el ambiente de preproducción del 22% de los requerimientos que representa un 48% de avance en las funcionalidades.
● En la migración se tiene un avance del 14% aprobado por los funcionarios de la UBPD, se está trabajando conjuntamente con la UT para la revisión de la información que se debe migrar a BUSQUEMOS.
● En las funcionalidades se tiene un avance del 30%, ya se entregó a la UT la definición completa de los módulos de RNFCIS y Universo. Actualmente, la UBPD está realizando la revisión de las entregas de las funcionalidades de los hitos 3 y 4, del mismo modo se está haciendo una revisión general con la integración de las funcionalidades de los Hitos 1 y 2.
● Los requerimientos no funcionales (RNF) representan características generales y restricciones del Sistema de Información Misional que se esté desarrollando. Existen RNF (69 de 130) que solo pueden ser probados cuando el sistema sea entregado en su totalidad, de los requerimientos que sí pueden ser probados se tiene un avance del 25%.
● Del proyecto 09: Definir e implementar el modelo tecnológico de adquisición e integración de datos desde fuentes externas para las necesidades misionales de la UBPD. Se tiene un avance del 70%, la próxima semana se espera hacer las pruebas definitivas para comenzar con la puesta en marcha y capacitación.</t>
  </si>
  <si>
    <t>Migrar la Información dentro del Sistema de Información Misional - SIM</t>
  </si>
  <si>
    <t>Actualmente se trabaja en la estructuraciòn del inventario de informaciòn objeto de migraciòn</t>
  </si>
  <si>
    <t xml:space="preserve">OTIC: La migracion de informacion al sistema de Información Misional BUSQUEMOS, se encuentra en un 43% Migrada, con corte 30 de junio de 2022
SGIB: En la migración se tiene un avance del 14% aprobado por los funcionarios de la UBPD, se está trabajando conjuntamente con la Unión Temporal para la revisión de la información que se debe migrar a BUSQUEMOS.
A la fecha se han elaborado y enviado a la Unión Temporal, las plantillas de migración para la información de los siguientes requerimientos:
·        06: Aportantes
·        28: Solicitudes, personas dadas por desaparecidas, personas que buscan, hechos y diálogos
·        32: Entrega Digna
·        34: Reencuentro
·        26: Planes Regionales
·        56: Investigación
·        38: Seguimiento para la identificación de Cadáveres
La Unión Temporal ya ha realizado la migración de Aportantes correspondiente al requerimiento 06.  </t>
  </si>
  <si>
    <t>Implementar el modelo de gobierno de datos</t>
  </si>
  <si>
    <t>OTIC: El proyecto evoluciona de acuerdo a los entregables pactados y recibidos en el corte de cada pago, se aclara que el indicador está incluido en el contrato 229-2021 - Logros: 
 -- Se recibe en tiempos los documentos asociados a los entregables - Desafíos: 
 -- A pesar de diferentes escenarios de participación demás áreas involucradas esperan del proyecto actividades no contempladas. -- Dimensionamiento de la infraestructura no contemplada en el enfoque contractual y delegación de responsabilidades sobre el mismo escenario por parte que no deberían ser.
 - La disposición de la herramienta ha causado demora en el cumplimiento de los entregables asociados a esta, motivo por el cual no se ha realizado recibido a la fecha de los productos pactados para el mes
SGI: Se avanza en la identificación de fuentes de información para el dimensionamiento de la herramienta de software integrado. El proyecto del modelo de gobierno de datos (contrato 229-2021) evoluciona de acuerdo a los entregables pactados y se recibe en tiempos los documentos asociados a los entregables</t>
  </si>
  <si>
    <r>
      <rPr>
        <sz val="11"/>
        <color rgb="FF000000"/>
        <rFont val="Arial"/>
      </rPr>
      <t>OTIC: Se avanza en la identificación de fuentes de información para el dimensionamiento de la herramienta de software integrado. El proyecto del modelo de gobierno de datos (contrato 229-2021) evoluciona de acuerdo a los entregables pactados y se recibe en tiempos los documentos asociados a los entregables.
SGIB: Se avanza en la recepcion de los entregables para el pago 3: Diseño de la solución, Documentar y obtener aprobación de línea base
Modelo de Gobierno de datos, Diseño de la Arquitectura de Información (Limitada al Data Fabric + Línea base que viene siendo el TO BE de Datos que Entregamos), Definir los modelos a usar para la construcción y gobierno de los artefactos. (Función de Arquitectura de Información), Documentar y obtener aprobación de línea base (hasta 20 datos maestros), Identificar los datos maestros relevantes para ser implementados en la UBPD y documentar el ciclo de vida del dato para los datos maestros seleccionados., Identificar los datos de referencia relevantes para ser implementados por la UBPD., Definir el modelo de administración y custodia tecnológica de las bases de datos relacionales vinculadas a los diferentes sistemas de información que se implementen gradualmente en la UBPD, Definir el procedimiento técnico de catalogación de metadatos para el Data Lake Store de la UBPD., Diseño del modelo analítico: casos de uso y arquitectura lógica para implementación de los modelos analíticos 1. ANÁLISIS DE CONTENIDO DE INFORMACIÓN y 2. ANÁLISIS PARA EL REGISTRO ÚNICO DE PERSONAS DADAS POR DESAPARECIDAS.
Evidencias en la ruta</t>
    </r>
    <r>
      <rPr>
        <sz val="11"/>
        <color rgb="FF000000"/>
        <rFont val="Arial"/>
      </rPr>
      <t xml:space="preserve">: </t>
    </r>
    <r>
      <rPr>
        <u/>
        <sz val="11"/>
        <color rgb="FF1155CC"/>
        <rFont val="Arial"/>
      </rPr>
      <t>https://drive.google.com/drive/folders/1qqHJvcPL_s774_yR7_tzPGdXffxqCem-</t>
    </r>
    <r>
      <rPr>
        <sz val="11"/>
        <color rgb="FF000000"/>
        <rFont val="Arial"/>
      </rPr>
      <t xml:space="preserve">
En la carpeta soportes se aloja el documento con la lista de entregables por pago.</t>
    </r>
  </si>
  <si>
    <t>Implementar la estrategia de uso y apropiación del Sistema de Información Misional de la UBPD</t>
  </si>
  <si>
    <t>Dirección Técnica de Información, Planeación y Localización para la Búsqueda</t>
  </si>
  <si>
    <t>Oficina de Tecnologías de la Información y Comunicación,  Subdirección de Gestión Humana, Oficina de Gestión del Conocimiento, Subdirección General Técnica y Territorial, Grupos Internos de Trabajo Territorial, Oficina Asesora de Comunicaciones y Pedagogía</t>
  </si>
  <si>
    <t xml:space="preserve">OTIC: Para el trimestre reportado no se tenia programadas actividades asociadas con esta tematica
SGI: 
* Se invitaron a todos los servidorxs a votar para seleccionar el nombre del sistema de información misional, se tuvieron 5 propuestas preseleccionadas y que fueron revisadas a la luz de los criterios establecidos en las bases del concurso: que sea una sola palabra, de fácil pronunciación y recordación; y que se relacione con la misionalidad de nuestra entidad.  el nombre del SIMBU fue el ganador. 
* Se acordo una planeación para generar la correspondiente expectativa del SIM entre los servidores de la UBPD
* Se tiene el nombre del SIM:BUSQUEMOS
* Se esta en la construcción de dos piezas una para la validación y aprobación de las funcionalidades y otra para la migración de los datos.
* Actualmente se esta trabajando en la generación de la metodología de las capacitaciones de los módulos.
</t>
  </si>
  <si>
    <t>OTIC: Se socializó información de interés en materia de TI por los diferentes canales de la UBPD
Se activó el canal de FOROS en la Intranet de la UBPD (preguntas y respuestas)
Se lograron avances de los siguientes contenidos para ser publicados:
-Qué es Busquemos
-Objetivos del Sistema de Información Misional, BUSQUEMOS
-Origen
-Metodología
-Implementación
-Gestion del cambio
Se creó el micrositio de BUSQUEMOS en la Intranet donde se publicaran los contenidos. del sistema de Informaciòn MISIONAL de UBPD
SGIB: 
- El 24 de junio de 2022 se realizó el evento de socialización del sistema de Información Misional - BUSQUEMOS, en el cual se invitó a todas y todos los servidores y colaboradores de la UBPD. La reunión fue liderada por los directivos.
- Ya se cuenta con el cronograma para el Plan de Capacitación.
- Se aprobó por parte de los supervisores la implementación de e-learning para la certificación de los diferentes módulos.
- Se encuentra en desarrollo el material didáctico y pedagógico que se contempla para ejecutar el proceso de gestión del cambio.</t>
  </si>
  <si>
    <t>Aplicar dos casos de analítica sobre el modelo de gobierno de datos</t>
  </si>
  <si>
    <t>OTIC y SGI: Para el trimestre reportado no se tenia programadas actividades asociadas con esta tematica</t>
  </si>
  <si>
    <t>OTIC: Se esta trabajando en los dos casos de analítica, su fecha inicial  es 1 de Julio. 
SGIB: Esta actividad se encuentra programada para ejecutarse desde el tercer trimestre del año.</t>
  </si>
  <si>
    <t>Realizar seguimiento al cumplimiento de los procesos contractuales relacionados con el desarrollo e implementación del Sistema de Información Misional SIM, con gobierno de datos y analítica de datos</t>
  </si>
  <si>
    <t>Oficina de Control Interno</t>
  </si>
  <si>
    <t xml:space="preserve"> Dirección General, Subdirección General Técnica y Territorial, Dirección Técnica de Información, Planeación y Localización para la Búsqueda, Subdirección de Gestión de la Información para la Búsqueda, Oficina de Tecnologías de Información y Comunicación</t>
  </si>
  <si>
    <t>De acuerdo a lo planificado en el Plan Anual de Auditorias y Seguimiento (PAAS) 2022, la Oficina de Control Interno (OCI) actualmente se encuentra ejecutando como Seguimiento, la verificación del estado de avance del desarrollo e implementación del Sistema de Información Misional (SIM) según Contrato No. 181 de 2020, Gobierno de Datos según Contrato No. 229 de 2021, Analítica y de la Plataforma Digital de Servicios de Información Misional Pública de la (UBPD) para la ciudadanía según Proyecto No. 10, donde, el horizonte establecido para la ejecución del primer seguimiento es del 01 de marzo de 2022 al 29 de abril de 2022, donde, al corte de reporte de avance se han realizado las siguientes actividades:
1) el 04 de marzo de 2022, se comunicó el inicio del seguimiento a la Oficina de Tecnologías de la Información y las Comunicaciones (OTIC), a la Subdirección General Técnica y Territorial (SGTT) y a la Subdirección de Gestión de la Información para la Búsqueda (SGIB); 
2) el 16 de marzo la (OCI) realizó la primera solicitud de información a la (OTIC) y a la (SGIB); 
3) el 22 y 23 de marzo de 2022 la (OTIC) y la (SGIB) hizo entrega de la información solicitada; Como evidencia de lo anterior se entrega como soporte 3 correos electrónicos.
Actualmente, la (OCI) se encuentra analizando la información entregada y se proyecta que, en la semana del 04 al 08 de abril de 2022, se realizará la segunda solicitud de información a las mismas dependencias.</t>
  </si>
  <si>
    <t xml:space="preserve">La Oficina de Control Interno realizó el informe de seguimiento al estado de avance del desarrollo e implementación del: Sistema de Información Misional (SIM) según contrato No. 181 de 2020, Gobierno de Datos según contrato No. 229 de 2021, Analítica de Datos e Inteligencia de Negocios, Plataforma Digital de Servicios de Información Misional Pública de la (UBPD) para la Ciudadanía según Proyecto No. 10 y Capítulo Especial del Registro Nacional de Desaparecidos (INMLCF).
Adicionalmente, este informe fue remitido mediante memorando N.3-2022-006096 de fecha 29 de abril de 2022 a la Subdirección General Técnica y Territorial (SGTT), Subdirección de Gestión de la Información para Búsqueda (SGIB) y a la Oficina de Tecnologías de la información y las Comunicaciones (OTIC).
De acuerdo a lo anterior, es importante mencionar que esta actividad contempla dos (2) informes de los cuales el primero  se entregó en el segundo trimestre  y el segundo se encuentra programado iniciar en el tercer trimestre de 2022.
</t>
  </si>
  <si>
    <t>Estandarizar los Acuerdos de Nivel de Servicio (ANS) asociados con el Sistema de Información Misional, SIDOBU, y en general con los sistemas de información en ambiente productivo en la UBPD</t>
  </si>
  <si>
    <t>Oficina de Tecnologías de la Información y Comunicación</t>
  </si>
  <si>
    <t>Para el trimestre a reportar no se tiene avance, toda vez que BUSQUEMOS aun esta en proceso de recibo, no se encuentra en ambiente productivo, sin embargo, el contrato por el cual se presta los servicios tecnologicos en cuanto a la disponibilidad de los mismos cumple con la condición definida para el Sistema de Informaciòn.</t>
  </si>
  <si>
    <t>OTIC: SIDOBU: La disponibilidad de la plataforma y los servicios tecnicos asociados cumplió la necesidad de la entidad, las incidencias presentadas en el periodo reportada y que requirieron escalamiento de igual forma se gestionarón.
En el sistema de Información Misional BUSQUEMOS está en proceso de entrega no se encuentra en ambiente productivo.</t>
  </si>
  <si>
    <t>Establecer los requerimientos no funcionales asociados con futuras contrataciones tendientes a fortalecer y actualizar las funcionalidades incluidas en los sistemas de información y herramientas tecnológicas que esten en ambiente productivo en la UBPD</t>
  </si>
  <si>
    <t>Dirección Técnica de Información, Planeación, Localización para la Busqueda - Secretaría General</t>
  </si>
  <si>
    <t>Para el trimestre reportado no se tenia programadas actividades asociadas con esta tematica</t>
  </si>
  <si>
    <t>OTIC: para el trimestre reportado no se requirio la definiciòn de requerimientos no funcionales asociados con nuevas necesidades en los sistemas de informaciòn y herramientas tecnologicas en ambiente productivo, por lo tanto no se reporta avance de cumplimiento asociado</t>
  </si>
  <si>
    <t>Implementar los requerimientos técnicos necesarios para garantizar la disponibilidad de las herramientas relacionadas con el SIM, Gobierno de Datos y Analítica, en la contratación de servicios enmarcados en la plataforma tecnológica y seguridad de la información</t>
  </si>
  <si>
    <t>OTIC: SIM  empieza su ejecución 1 de agosto  de 2022, al igual que Gobierno de Datos, los requerimeintos tecnicos necesarios para la disponibilidad ya estan implementados.
Se esta realizando estudio de Mercaddo para Analitica de Datos</t>
  </si>
  <si>
    <t>Establecer e implementar el modelo de administración y gestión de base de datos en ambiente productivo</t>
  </si>
  <si>
    <t>OTIC: Para el trimestre reportado no se tenia programadas actividades asociadas con esta tematica</t>
  </si>
  <si>
    <t>Con el fin de dar cumplimiento a esta actividad desde la SGIB se han elaborado los documentos y procedimientos que permiten establecer e implementar el modelo de administración y gestión de base de datos en ambiente productivo, los cuales se encuentran en su primer versión y quedan sujetos a ajustes de conformidad con los entregables afin, producto del proceso de Gobierno de Datos. Se referencian a continuación y se adjuntan como soporte.
- Control de cambios
- Estructura Base de Datos.
- Formato credenciales de acceso base de datos UBPD. 
- Formato entrega credenciales base de datos.
- Guia para la migración de datos.
- lineamientos _Administracion_BD
- Lineamientos_tablas_campos_BD
- Mapeo BD y SI
- Plantilla migracion de datos
- Procedimiento_Credenciales_BD</t>
  </si>
  <si>
    <t>Disponer del soporte especializado, actualización y mantenimiento del SIM, Gobierno de Datos y Analitica</t>
  </si>
  <si>
    <t>Subdirección de Gestión de la Información para la Búsqueda
Oficina Tecnologías de la Información y Comunicación</t>
  </si>
  <si>
    <t xml:space="preserve">OTIC: SIM  se esta trabajando en la ficha tecnica para contratar el soporte especialidado.
Para Gobierno de Datos se va lograr un año de soporte.
analitica: Está en proceso de estructuraciòn </t>
  </si>
  <si>
    <t>Identificar las fuentes de información</t>
  </si>
  <si>
    <t>Se ha identificado hasta el primer trimestre de 2022 un total de 32 tablas que contienen información de desaparecidos, estas tablas fueron entregadas por la JEP y la CEV, además se cuenta con la información del Sistema de Información Red de Desaparecidos y Cadáveres - SIRDEC y de tablas en archivo Excel entregadas por International Commission on Missing Persons – ICMP.</t>
  </si>
  <si>
    <t>Se han identificado nuevas fuentes para incluir en el Universo de Personas Dadas por Desaparecidas, estas son las tablas con información de desaparecidos de los expedientes inactivos de la Fiscalía, ya se encuentran estructurados, procesados y homologados para ser usados en la versión 3 del Universo, éstas tablas se encuentran alojadas en la instancia de base de datos UNIVERSO_PDD en las tablas "TABLA_universo_PDD" y "TABLA_Universo_PDD_2022"</t>
  </si>
  <si>
    <t>Del total de las 32 tablas de información secundaria, se evaluaron y se mapearon dos tipos de información desde 80 variables y 26 fuentes de información secundaria para identificar el Estado actual del Desaparecido y el Tipo de Hecho de desaparición, para el caso de tipo de hechos, se logró recuperar la información del tipo de hecho para 83.941 Personas dadas por Desaparecidas incluídas en el Universo luego de la homologación de 4.040 categorías distintas incluídas en 34 variables de interés distirbuídas en 22 tablas , para el Estado actual del desaparecido se logró recuperar la información para 82.096 Personas dadas por Desaparecidas incluídas en el Universo luego de la homologación de 859 categorías distintas incluídas en 19 variables de interés dsitribuídas en 12 tablas, el resultado de este trabajo está alojado en la base de datos de producción en la instancia UNIVERSO_PDD en la tabla UniversoV2_Nuevas_Variables_Final_estado</t>
  </si>
  <si>
    <t>Frente a las diferentes variables de información de las tablas de Fiscalía, se consideraron las variables principales y se homologaron a la estructura de datos requerida para hacer los respectivos cruces para la integración y respectiva construcción de la versión 3 de Universo de Personas Dadas por Desaparecidas en Construcción.</t>
  </si>
  <si>
    <t>Integrar las fuentes de información</t>
  </si>
  <si>
    <t>Esta actividad se encuentra programada para ejecutarse desde el tercer trimestre del año.</t>
  </si>
  <si>
    <t>Publicar información de forma segura desde el Sistema de Información Misional (SIM) en la plataforma digital de servicios de información misional pública de la UBPD para la ciudadanía</t>
  </si>
  <si>
    <t>Esta actividad sólo podrá llevarse a cabo hasta que el SIM esté en producción.</t>
  </si>
  <si>
    <t>Esta actividad sólo podrá llevarse a cabo hasta que el SIM esté en producción, sin embargo, se han adelantado una serie de reuniones con el equipo de la OTIC para mejorar la publicación que está disponible en el Portal de datos de la UBPD</t>
  </si>
  <si>
    <t>Estructurar los proyectos del Estero San Antonio y Río la Miel</t>
  </si>
  <si>
    <t>Subdirección de Análisis, Planeación y Localización para la Búsqueda</t>
  </si>
  <si>
    <t xml:space="preserve">Durante el primer trimestre de 2022 se avanzó en la construcción de la ficha técnica para cotizar bienes y/o servicios, cuyo objeto es realizar un proceso de selección que permita "Aunar esfuerzos para adelantar las acciones técnicas que contribuyan a la búsqueda de las personas dadas por desaparecidas (PDD) en el contexto y en razón del conflicto armado, cuyos cuerpos según la información disponible, fueron arrojados en diversos puntos del ecosistema del Estero San Antonio de Buenaventura, Valle del Cauca."
En el proceso de formulación se realizaron consultas a la Dirección General Marítima - DIMAR, organizaciones de la sociedad civil, universidades y empresas, que permitieran estimar los tiempos y costos de la realización de prospecciones subacuáticas en al Estero San Antonio. (https://docs.google.com/document/d/1EaTy_kx6sKW6tqQnoxsVEHsiE1JbOoDi/edit#)
En el marco del proyecto de la organización EQUITAS, OIM sobre el Río La Miel, y en articulación con la UBPD a través de las Direcciones de Información y Prospección, se entregaron los primeros resultados del proyecto para la comprensión de la búsqueda en escenarios fluviales, basado en un diseño experimental en un área específica del Rio la Miel. (https://drive.google.com/drive/folders/1rfF8xE0QB6GnnJ8nKMvnOlU8PNHf7uZ9)
Los resultados presentados por Equitas, Heritage y el Instituto Javeriano del Agua fueron recibidos por la UBPD como un insumo para la formulación de una metodología de búsqueda en ríos. Esta información permitirá formular ajustes y direccionar de una mejor forma la construcción metodológica. </t>
  </si>
  <si>
    <t>El 27 de mayo fueron radicados por la DIPLOB ante la Secretaría General los estudios previos para el proceso relacionado con el Estero San Antonio. El 31 de mayo de 2022 se dio apertura al proceso para la contratación de una entidad sin animo de lucro con el objeto de aunar esfuerzos para adelantar las acciones técnicas que contribuyan a la búsqueda de las personas dadas por desaparecidas en el contexto y en razón del conflicto armado, cuyos cuerpos según la información disponible, fueron arrojados en diversos puntos del ecosistema del Estero San Antonio, en Buevanetura, Valle del Cauca, estableciendo como fecha de finalización el día 7 de junio. Este plazo fue prorrogado hasta el 10 de junio, por solicitud de algunos proponentes los cuales requieren ampliación de plazos para validar los costos logísticos de las actividades de campo, así como, la planeación de las actividades de la oficina.
https://drive.google.com/drive/folders/1kdvSxMYc6q424aFxBw019l2B8fJ5lZez?usp=sharing</t>
  </si>
  <si>
    <t>Diseñar, socializar y ajustar las metodologías</t>
  </si>
  <si>
    <t xml:space="preserve">Una vez estructurado el proyecto del Estero San Antonio, se procedió a realizar la respectiva socialización con las organizaciones peticionarias de la Medida Cautelar, las cuales se encuentran estudiando la propuesta a fin de concertar con la UBPD el ingreso al Estero desde un enfoque étnico-territorial que contemple las necesidades, expectativas y saberes de la comunidad negra y afrocolombiana que habita en el puerto de Buenaventura. El 17 de marzo las organizaciones aprobaron el plan de trabajo presentado para desarrollar las actividades en el Estero San Antonio. 
El día 31 de marzo se socializaron los resultados y las posibilidades de continuar el proyecto del río La Miel, avanzando en: 1) la construcción de un universo de personadas dadas por desaparecidas cuyos cuerpos posiblemente fueron arrojados al Rio, a partir de la base del CNMH; 2)  la cnstrucción de una geodatabase: se trata de una herramienta para el almacenamiento y procesamiento de la información geográfica para su georreferenciación y análisis espacial, en el que se puedan identificar los puntos de interés forense; 3) análisis de imágenes satelitales del río con base en las cuales se analizan las características físicas del Río, los cambios del entorno y por ejemplo, la sedimentación; 4) modelamiento y caracterización del río que permite comprender las líneas de flujo del río, la velocidad, la fuerza de arrastre y los tiempos de transporte, entre otras. El modelo permitió identificar “unidades geomorfológicas de interés forense”, esto es, sitios de posible interés forense dado que allí se pueden depositar los cuerpos arrojados al río; y 5) experimento con biomodelos. 
Se espera una segunda fase del proyecto para avanzar en los elementos que permitan dar cuenta de lo sucedido con los cuerpos arrojados a los ríos a partir de la exploración de las unidades geomorfológicas de interés forense, trabajo con comunidades en las zonas ribereñas a los ríos y análisis. El trabajo adelantado por Equitas, Heritage y el Instituto Javeriano del Agua ha sido recibido por la UBPD como un insumo que permitirá construir una metodología de búsqueda en ríos. El pilotaje del biomodelo empleado por las organizaciones entregó información relevante para formular mejoras al estudio y direccionar ajustes de cara a la formulación definitiva de la metodología de búsqueda en ríos. </t>
  </si>
  <si>
    <r>
      <rPr>
        <u/>
        <sz val="11"/>
        <color rgb="FF000000"/>
        <rFont val="Arial"/>
      </rPr>
      <t>El dia 11 de mayo la DIPLOB radicó en la la ficha técnica del proyecto del Estero San Antonio mediante oficio UBPD3-2022-006794 para la realización del estudio de mercado. El dia 24 de mayo la Secretaría General entregó el análisis del sector y estudio de mercado resultado de la cotización enviada por un proponente, a partir del cual la DIPLOB realizó ajustes metodológicos necesarios para construir la propuesta técnica y financiera del proyecto encaminado a aunar esfuaerzos para adelantar las acciones técnicas que constribuyan a la búsqueda de las personas dadas por desaparecidas en el contexto y en razón del conflicto armado, cuyos cuerpos según la información disponible, fueron arrojados en diversos puntos del ecosistema del Estero San Antonio, en Buenaentura, Valle del Cauca. https://drive.google.com/drive/folders/1kdvSxMYc6q424aFxBw019l2B8fJ5lZez?usp=sharing 
 En relación con el río La Miel la UBPD recibió los resultados de implementación del proyecto adelantado por Equitas sobre la búsqueda de escenarios fluviales el 31 de marzo de 2022. Durante el segundo trimestre del año se ha avanzado en la revisión interdisciplinar de los resultados de este proyecto con el objetivo de proponer los ajustes necesarios de los planteamientos metodológicos que se realizaron en dicho proyecto. Se espera que estos ajustes contribuyan a la estructuración de los términos de referencia para la formulación de la segunda fase del est</t>
    </r>
    <r>
      <rPr>
        <sz val="11"/>
        <color rgb="FF000000"/>
        <rFont val="Arial"/>
      </rPr>
      <t>udio.</t>
    </r>
  </si>
  <si>
    <t>Poner en marcha las actividades del piloto</t>
  </si>
  <si>
    <t>Ajustar el documento metodológico de acuerdo con los resultados de los pilotos</t>
  </si>
  <si>
    <t>Esta actividad se encuentra programada para ejecutarse en el cuarto trimestre del año.</t>
  </si>
  <si>
    <t xml:space="preserve">Identificar escenarios particulares en los Planes Regionales de Búsqueda - PRB </t>
  </si>
  <si>
    <t>Esta actividad se encuentra programada para ejecutarse desde el segundo trimestre del año.</t>
  </si>
  <si>
    <t>En el PRB Magdalena Medio Caldense se avanzó en relación con la estrategia de trabajo con pescadores de los ríos La Miel y Magdalena; se realizó una jornada de trabajo que permitió recolectar información sobre lugares de interés forense en el río La Miel</t>
  </si>
  <si>
    <t>Alistar el plan de trabajo para la implementación de la metodología según el escenario particular</t>
  </si>
  <si>
    <t>Definir la cobertura territorial de los planes regionales según priorización del Plan Nacional de Búsqueda - PNB</t>
  </si>
  <si>
    <t xml:space="preserve">Se han definido los Planes Regionales de Búsqueda a los que pertenecerán la totalidad de los 199 municipios priorizados a corto plazo. Así mismo, se lograron definir los trimestres en que serán entregados los 18 PRB que contienen municipios priorizados en el corto plazo y que hacen parte de alguna cobertura de GITT. 
Se adjunta la matriz de municipios priorizados en el corto plazo,  que contiene la relación de los ORB a los que pertenecerá y los trimestres en que serán entregados. </t>
  </si>
  <si>
    <r>
      <rPr>
        <u/>
        <sz val="11"/>
        <color rgb="FF000000"/>
        <rFont val="Arial"/>
      </rPr>
      <t>Se ha definido la cobertura de los PRB:
 - Plan Regional de Búsqueda San José del Guaviare: https://drive.google.com/file/d/1ZR5n-y6OItXMkf5A5HFCV8OqKz_u119K/view?usp=sharing y captura de pantalla
 - Plan Regional de Búsqueda Meta: https://drive.google.com/file/d/1oOKAxOq0-Kg3bk7thmuwY0kIiDnvlhdC/view y captura de pantalla 
 - Plan Regional de Búsqueda Cordillera central: https://docs.google.com/document/d/18NbKm--FJpXebJdN9G_zG49o9-PK061q/edit?usp=sharing&amp;ouid=104724628077441342680&amp;rtpof=true&amp;sd=true y captura de pantalla 
 - Plan Regional de Búsqueda Sur de La Guajira y Norte del Cesar: https://docs.google.com/document/d/15H4zdFKPy5lUuK5UHMyNOmW9p5_NAjei/edit?usp=sharing&amp;ouid=104724628077441342680&amp;rtpof=true&amp;sd=true y captura de pantalla 
 - Plan Regional de Búsqueda Alta Guajira - Troncal Caribe: https://drive.google.com/drive/folders/1fnW2V32Em7HgtiQImwKX-jEyIGf4yBKt?usp=s</t>
    </r>
    <r>
      <rPr>
        <sz val="11"/>
        <color rgb="FF000000"/>
        <rFont val="Arial"/>
      </rPr>
      <t xml:space="preserve">haring
- Plan Regional Suroriente de Cundinamarca: </t>
    </r>
    <r>
      <rPr>
        <u/>
        <sz val="11"/>
        <color rgb="FF1155CC"/>
        <rFont val="Arial"/>
      </rPr>
      <t>https://drive.google.com/drive/folders/1wVMZDalBHaINTVOA7kHCbLdZBUL5AyIc?usp=sharing</t>
    </r>
  </si>
  <si>
    <t>Diseñar los Planes Regionales de Búsqueda - PRB a partir del análisis de la información</t>
  </si>
  <si>
    <t>Grupos Internos de Trabajo Territorial</t>
  </si>
  <si>
    <t>Tendrá desarrollo desde el segundo trimestre de 2022, toda vez se inicie la entrega de nuevos PRB ante la SGTT.</t>
  </si>
  <si>
    <r>
      <rPr>
        <sz val="11"/>
        <color rgb="FF000000"/>
        <rFont val="Arial"/>
      </rPr>
      <t xml:space="preserve">Se avanzó en el diseño del PRB Suroriente de Cundinamarca con los primeros soportes del documento del plan de acuerdo con los apartados indicados por la Subdirección de Análisis. También se avanzó en la consolidación del documento PRB Norte del Cesar y Sur de La Guajira: https://docs.google.com/document/d/15H4zdFKPy5lUuK5UHMyNOmW9p5_NAjei/edit?usp=sharing&amp;ouid=104724628077441342680&amp;rtpof=true&amp;sd=true Respecto al PRB Alta Guajira - Troncal Caribe se avanzó en la definición y construcción del universo de solicitudes asociadas al PRB: https://drive.google.com/drive/folders/1-Gm-w1uG6-3YMlcVZLTzk6FaC_UonQLV?usp=sharing En relación con los PRB Norte del Casanare y las Sabanas de Arauca se avanzó en la construcción del universo: https://docs.google.com/document/d/11qKwvX09Uy-FxQ2xsGpRGNo4eC3Anr9f/edit?usp=sharing&amp;ouid=104724628077441342680&amp;rtpof=true&amp;sd=true 
 Y https://drive.google.com/drive/folders/1k47_OGVDsIc9Svi4FDs3Ckm1KWyol1fX?usp=sharing 
 Se diseñó el PRB Meta para su revisión y aprobación https://drive.google.com/file/d/1oOKAxOq0-Kg3bk7thmuwY0kIiDnvlhdC/view y captura de pantalla </t>
    </r>
    <r>
      <rPr>
        <u/>
        <sz val="11"/>
        <color rgb="FF1155CC"/>
        <rFont val="Arial"/>
      </rPr>
      <t>https://drive.google.com/drive/folders/1LyNHfGaz4iHtwNvLbTssnRMHrlAUK4we?usp=sharing</t>
    </r>
  </si>
  <si>
    <t>Elaborar los planes operativos de cada Plan Regional de Búsqueda - PRB</t>
  </si>
  <si>
    <t>Grupos Internos de Trabajo Territorial - Direcciones Tecnicas</t>
  </si>
  <si>
    <t>Para el primer trimestre se desarrollaron las siguientes acciones tendientes al cumplimiento de la actividad::
 1. Se solicitó a los Grupos internos de trabajo en territorio avanzar con la elaboración de los Planes Operativos de los PRB (25 de enero, marzo 4) 
 2. Se solicitó adecuar los planes en el formato establecido por la OAP en el sistema integrado de Gestión
 3. Se realizaron jornadas de trabajo con los GITT para entablar un diálogo en torno al seguimiento de las actividades de los PO de los PRB los días 15 y 18 de marzo.</t>
  </si>
  <si>
    <t>Los Planes operativos de los Planes Regionales de Búsqueda se han venido elaborando desde el primer trimestre del año, recogiendo las tareas a desarrollar por los Grupos internos de trabajo en territorio GITT para el 2022.</t>
  </si>
  <si>
    <t>Implementar los planes operativos de cada Plan Regional de Búsqueda - PRB</t>
  </si>
  <si>
    <t>Los GITT avanzarón con la implementación de las tareas derivadas de los PO de los PRB</t>
  </si>
  <si>
    <t>Durante el segundo trimestre se avanzó con la implementación de las actividades de los Planes Operativos de los PRB destacándose las siguientes acciones:
1. Plan de Regional de Búsqueda del Magdalena Medio Caldense: Se destaca que el GITT cumplió 20 de las 22 tareas programadas (1 de las incluidas en el PO se encuentra repetida). Se cumplen tareas que responden a todas las estrategias planteadas por los PRB y se destacan, entre otras: El GITT en conjunto con la DTPRI visitó el cementerio de Florencia (Samaná) y en el trimestre evaluado el GITT inició la construcción del informe de localización como insumo y aporte al informe de caracterización. Por otra parte, se hicieron las gestiones necesarias para el acceso a lugares y realizó jornada de toma de muestras del 6 al 10 de junio a 31 personas en La Dorada.
2. Plan Regional Bajo Putumayo:  1) labores de prospección y recuperación de 3 cuerpos en el municipio de Orito; 2) recolección de información de aportantes; 3) acciones de articulación con la Diócesis de Mocoa y el CICR; 4) acciones de fortalecimiento con familiares  
3. Plan Regional de Búsqueda Área Metropolitana de Cúcuta: El GITT cumplió las actividades planteadas y se destaca la inclusión de la estrategia de enfoque diferencial en el documento del PRB, encuentros organizativos con diversas organizaciones tales como el Círculo de mujeres coordinado por PODERPAZ, organizaciones LGTBI, Movimiento Visibles, Organización de familiares de desaparecidos ASFADDES; tomas de muestras, caracterización de lugares, relacionamiento con distintas entidades, reuniones para posibles reencuentros y posible una entrega digna.
4. Plan Regional de Búsqueda Caquetá Centro: 1)   desarrollo de encuentro en los municipios de La Montañita y Morelia para la definición de mapas de actores clave en el proceso de búsqueda; 2) trabajo con aportantes de información;  3)Relacionamiento con la misión de MAPPOEA para el reconocimiento de actores clave, dinámicas de actores armados y condiciones humanitarias para el proceso de búsqueda; 4)  acciones de asesoría orientación y fortalecimiento a familiares. 
5. Plan Regional de Búsqueda Centro del Cauca: 1,041 en el marco de este PRB el GITT avanzó en recolecciòn de información de diversas fuentes y en investigación
6. Plan Regional de Búsqueda Centro-Oriente del Meta: Se avanzó en las tareas definidas para el segundo trimestre, se identifican fortalezas en aquellas que tienen que ver con el relacionamiento interinstitucional y con la participación de las personas que buscan. De las 21 tareas planeadas, el GITT logró desarrollar 18. 
7. Plan Regional de Búsqueda de Alto y medio Atrato: no reporta
8. Plan Regional de Búsqueda de Caquetá Norte:  1) Realización de una entrega Digna de una persona dada por desaparecida; 2) caracterización y levantamiento topográfico de los cementerios de Peñas Coloradas y San Vicente del Caguán; 3) tomas de Muestras Biológicas de Referencia; 4) acciones de fortalecimiento con familiares de personas dadas por desaparecidas 
9. Plan Regional de Búsqueda de Caquetá Sur:  1) Diálogos y Acciones de asesoría, Orientación y Fortalecimiento con familiares de personas dadas por desaparecidas; 2) identificación de aportantes de información e implementación de planes de trabajo;  3) seguimiento respecto a las muestras tomadas a familiares por otras entidades y la UBPD; 4) avances en  caracterización de personas que buscan . 
10. Plan Regional de Búsqueda de Morrosquillo: De las 22 actividades planeadas, se cumplieron 22, la no realización de las 6 restantes obedeció a circunstancias ajenas al equipo, dada la situación de orden público registradas en el territorio durante el trimestre. Se realizaron prospecciones no intrusivas y caracterización de nuevos lugares de posible interés forense, 1) se avanzó con entrevistas y ejercicios de recolección de información con aportantes que brindaron su acompañamiento en las labores de verificación, dentro de los cuales se encuentran sepultureros, miembros de la comunidad y ex combatientes. 2) Se recibieron 39 nuevas solicitudes de búsqueda. 3) Se avanzó con la caracterización de los cementerios de Maria labaja, Bolívar y Mancomojan del Carmen de Bolívar y con 6 lugares referidos 4) Diálogos y Acciones de asesoría, Orientación y Fortalecimiento con familiares de personas dadas por desaparecida. 5) Debido al paro armado y  las jornadas electorales, por solicitud de la Oficina Asesora de Prevención y Protección se aplazaron los encuentros de socialización del PRB Montes de María y Morrosquillo que se tenían contemplados para El Carmen de Bolívar y por recomendación de la Misión de la ONU se aplazaron los encuentros  que se tenían contemplados para El Carmen de Bolívar con población reincorporada.  
11.  Plan Regional de Búsqueda del Catatumbo: Dentro de las tareas realizadas se destacan: los avances en la elaboración de una metodología de participación para los encuentro con personas que buscan y/o organizaciones que permitan caracterizar a las personas dadas por desaparecidas y a las personas que buscan desde los enfoques, diferenciales y de género; reuniones para elaborar planes de trabajo con distintos aportantes de información; trámites para el acceso a lugares; jornada de toma de muestra en Ocaña y El Carmen y en la ciudad de Cúcuta con familiares que residen en Tibú; y, reuniones con enlaces de la JEP para avanzar en las medidas cautelares del Cementerio de Cúcuta.
12.  Plan Regional de Búsqueda del Centro del Cesar: Se planearon 10 actividades para el trimestre de las cuales se llevaron a cabo todas, dentro de las actividades se encontraba, 1) identificación de aportantes de información e implementación de planes de trabajo con los mismos 2) Se avanzó con la caracterización de los cementerios de Chiriguaná, La Jagua de Ibirico, Becerril y El Banco 3) Acciones de fortalecimiento con familiares de personas dadas por desaparecidas 4) tomas de Muestras Biológicas de Referencia 5) Diálogos y Acciones de asesoría, Orientación y Fortalecimiento con familiares de personas dadas por desaparecidas 6) Se realizó jornada de Círculo de Saberes con los municipios que hacen parte del PRB del Centro del Cesar y del PRB Sur de La Guajira- Norte del Cesar: Agustín Codazzi, La Jagua de Ibirico, La Paz . Manaure, Pueblo Bello y Valledupar (Cesar) San Juan del Cesar y Fonseca. (La Guajira).  Este proceso se da en articulación con los grupos motores de PDET Sierra Nevada - Perijá.
13.  Plan Regional de Búsqueda del Oriente del Cauca:1,136 en el marco de este PRB el GITT avanzó en el trabajo con organizaciones, especialmente con la Asociación Nacional de Mujeres Campesinas Negras e Indígenas de Colombia ANMUCIC. Adicionalmente realizò acciones colectivas de fortalecimiento a la participación
14.  Plan Regional de Búsqueda del Pacífico Nariñense: 0.505 En el marco de este PRB el GITT avanzó en el fortalecimiento a la participación de organizaciones étnico territoriales.
15.  Plan Regional de Búsqueda del Sarare: Se planearon 24 actividades para el trimestre de las cuales se llevaron a cabo todas, dentro de las actividades se encontraba, 1) identificación de aportantes de información e implementación de planes de trabajo con los mismos 2) Se alimentó la herramienta Nacional de Fosas, Cementerios Ilegales y Sepulturas - RNFCIS 3) Acciones de pedagogía y relacionamiento
16.  Plan Regional de Búsqueda del sur del Huila:  1) Acciones con aportantes de información; 2) Tomas de Muestras Biológicas de Referencia; 3) Avances en el Registro Nacional de Fosas, Cementerios Ilegales y Sepulturas,  RNFCS
17.  Plan Regional de Búsqueda del suroccidente del Casanare: Para el trimestre se planeó la realización de 19 de actividades, de las cuales se ejecutaron 14. Se avanzó con: 1) Prospección y recuperación en el cementerio de Aguazul de 21 cuerpos en el mes de mayo 2) Dos entregas dignas 3) Acciones de pedagogía y relacionamiento 4) tomas de Muestras Biológicas de Referencia
18.  Plan Regional de Búsqueda Oriente Antioqueño:  1) Familiares que buscan participaron en Acciones de fortalecimiento como Diálogos de Devolución Ampliación de Información, cierres de procesos, y acciones colectivas relacionadas con la socialización del Plan Regional de Búsqueda y las acciones humanitarias de búsqueda, entre ellas el proceso de identificación; 2) Se realizaron tomas de Muestras Biológicas de Referencia; 3) En las diferentes actividades con las OCMP, Instituciones y las familias de personas dadas por desaparecidas se socializó el Plan Regional de Búsqueda del Oriente Antioqueño; 4) Se realizaron reuniones de articulación y planeación con instituciones y entidades tales como la Corporación Región y la Corporación Jurídica Libertad;  5)  Se avanzó en la compilación de información sobre CNI y CINR 
19.  Plan Regional de Búsqueda Pacífico Medio: 0,462 en el marco de este PRB el GITT avanzó con caracterizaciones de cementerios, y acciones de articulaciòn interinstitucional con el Sistema Integral para la Paz, el  CICR entre otras
20.  Plan Regional de Búsqueda Sur de Nariño y Frontera: 0,118 en el marco de este PRB el GITT avanzó en el trabajo con la Comisión de Búsqueda de Comunes y el relacionamiento con autoridades territoriales, especialmente alcaldías municipales.
21.  Plan Regional de Búsqueda Sur del Valle del Cauca y Norte del Cauca: 0,495 en el marco de este PRB el GITT avanzó en acciones de pedagogía acerca del mandato de la UBPD, en el trabajo con aportantes, acceso a información de la JEP y recabaron información para alimentar el Universo de PDD
22.  Plan Regional de Búsqueda Valle del Patía y Macizo Colombiano: 0,166 el GITT avanzó en el registro de solicitudes que alimentan el Universo.</t>
  </si>
  <si>
    <t>Realizar el seguimiento a las actividades, logros y dificultades de los Planes operativos de cada Plan Regional de Búsqueda - PRB</t>
  </si>
  <si>
    <t>El reporte se realizarán a partir del segundo trimestre según las fechas establecidas.</t>
  </si>
  <si>
    <t>Las actividades realizadas para el seguimiento a los PRB fueron las siguientes:
- Balance de las actividades cumplidas por los GITT.
-Reuniones con GITT para Realizar el seguimiento a las actividades, logros y dificultades de los Planes operativos de cada Plan Regional de Búsqueda - PRB. 
-Correos de seguimiento
-Dadas las dificultades presentadas para el reporte del primer trimestre ,  desde la SGTT el día  27 de abril se envió un memorando a los coordinadores insistiendo en el deber de cumplir con el seguimiento y reporte en las fechas establecidas de cara al segundo trimestre del año.</t>
  </si>
  <si>
    <t>Desarrollar acciones de mejora en los casos identificados</t>
  </si>
  <si>
    <t>Las acciones de mejoramiento se realizarán a partir del segundo trimestre según las fechas establecidas</t>
  </si>
  <si>
    <t xml:space="preserve">1. Balance de cumplimiento de actividades compartido con GITT
2. Se realizaron espacios de trabajo con los GITT en las que se insistió en: 
-Pertinencia de alimentar permanentemente el instrumento de seguimiento de los PO de los PRB para evitar represamiento de esta gestión al final del trimestre
-Frente a las actividades que no se cumplieron para el primer trimestre se insistió en la necesidad de hacer la revisión interna en el GITT e implementar las acciones que permitan su cumplimiento 
-Respecto a nuevas actividades a desarrollar identificadas en el marco del seguimiento al PO por el coordinador y su equipo de trabajo se insistió en la necesidad de incluirlas dentro de la planeación y registrar la observación correspondiente que permita identificar la novedad. 
- Se realizaron recomendaciones en cuanto a la programación de actividades del PO, en el marco de la ejecución de recursos (Operador logística y comisiones) </t>
  </si>
  <si>
    <t>Construir cronograma de acciones de análisis de contexto de riesgo (impacto y capacidad para la mitigación de los mismos) en los lugares donde se desarrollarán las acciones humanitarias en el marco de los Planes Operativos de los Planes Regionales de Búsqueda - PRB</t>
  </si>
  <si>
    <t>Asesor de la Dirección General encargado de prevención y protección</t>
  </si>
  <si>
    <t>Se cumplió con el compromiso de construir el cronograma determinando una metodología y los pasos para el desarrollo de las mesas de análisis de contexto de riesgo, tomando en cuenta aspectos relevantes en cuanto a impactos posibles de los riesgos detectados y la capacidad de mitigación de los mismos, así como una caracterización de los diferentes actores (internos, pares humanitarios, interinstitucionales, cooperación y sociedad civil, entre otros), con quienes que puede llevar a cabo este tipo de análisis. 
 https://docs.google.com/spreadsheets/d/1XB3-FhpcfgTZnxEdJ_nEzBcNas-KYDTb/edit#gid=637860277</t>
  </si>
  <si>
    <t>La construcción del cronograma estaba proyectada para el 1er trimenestre de 2022 y fue finalizada en los términos proyectados. actualmente se lleva a cabo su ejecución. No se ha encontrado la necesidad de realizar modificacones.</t>
  </si>
  <si>
    <t>Impulsar acciones de análisis de contexto de riesgo (impacto y capacidad para la mitigación de los mismos) en los lugares donde se desarrollarán las acciones humanitarias en el marco de los Planes Operativos de los Planes Regionales de Búsqueda - PRB</t>
  </si>
  <si>
    <t>Durante el primer semestre de 2022, se adelantaron cuarenta (40) acciones de análisis de contexto de riesgo (impacto y capacidad para la mitigación de los mismos) en los lugares donde se desarrollarán las acciones humanitarias en el marco de los Planes Regionales de Búsqueda. De las mencionadas, 24 acciones se han adelantado con los equipos de los GITT de la UBPD, 10 con actores humanitarios externos a la UBPD, 3 con otras direcciones técnicas de la UBPD, 2 con funcionarios del ministerio público y una (1) con organizaciones de la sociedad civil. Con la realización de estas acciones se ha logrado la identificación y mitigación de posibles riesgos al desarrollo de las acciones humanitarias que acompaña el equipo de Prevención y Protección a nivel nacional.
 https://docs.google.com/spreadsheets/d/1XB3-FhpcfgTZnxEdJ_nEzBcNas-KYDTb/edit#gid=637860277</t>
  </si>
  <si>
    <t>Durante el segundo trimestre de 2022, se adelantaron treinta y siete (37) acciones de análisis de contexto de riesgo (impacto y capacidad para la mitigación de los mismos) en los lugares donde se desarrollarán las acciones humanitarias, en el marco de los Planes Regionales de Búsqueda. De las mencionadas, 16 acciones se han adelantado con los equipos de los GITT de la UBPD, 2 con otras direcciones técnicas de la UBPD, 17 con actores humanitarios y externos a la UBPD, 1 con funcionarios del ministerio público y 1 con organizaciones de la sociedad civil. Con la realización de estas acciones se ha logrado la identificación y mitigación de posibles riesgos al desarrollo de las acciones humanitarias que acompaña el equipo de Prevención y Protección a nivel nacional.
  https://docs.google.com/spreadsheets/d/1XB3-FhpcfgTZnxEdJ_nEzBcNas-KYDTb/edit#gid=637860277</t>
  </si>
  <si>
    <t>Identificar los riesgos para las y los servidores y contratistas, así como para los terceros participantes en el proceso de búsqueda a través del procedimiento de recomendaciones de prevención y protección en las zonas urbanas sensibles y municipios que requieren aval en el marco de los planes operativos de los Planes Regionales de Búsqueda - PRB</t>
  </si>
  <si>
    <t>Durante el primer trimestre de 2022, el equipo de PyP recibió, por parte de los equipos de la UBPD, 152 solicitudes de autorización para la salida a terreno para las comisiones que requieren de la implemenración del procedimiento de Aval y recomendaciones de Prevención y Protección.Es así como, desde el equipo de PyP, se emitieron recomendaciones en clave de prevención y protección para los/as servidores/as comisionados/as luego de identificar los riesgos asociados a la situación de contexto en los territorios. Con el fin de llevar a cabo este procedimiento, se consultaron diferentes fuentes de información entre las que se destacan: los equipos territoriales, medios abiertos de comunicación, instituciones, agencias internacionales y humanitarias, Ministerio Público, lideres y lideresas presentes en el territorio, entre otros. Así las cosas, de las 152 solicitudes recibidas, 5 fueron canceladas (3.4%), 6 postergadas (3.9%), 3 tuvieron aval negativo (2%), 1 fue suspendida por situaciones de orden público (0.7%) y 137 fueron aprobadas (90%). 
 Finalmente, durante el periodo comprendido entre el 01 de enero al 31 de marzo de 2022, se pudieron identificar dentro de las 152 solicitudes de aval, las siguientes actividades: Audiencias JEP (2), Círculo de Saberes (3), diálogos iniciales (45), Preparación Entrega Digna (2), Entrega Digna (2), Fortalecimiento (5), Georeferrenciación (16), Georreferenciación, Prospección y Recuperación (2), Prospección y Recuperación (11), Prospección (2), Relacionamiento (43), Información (41), Pedagogía (41), Visita sede (2), Jornadas de Formación Internas (7), Participación Espacios Institucionales (9), Recepción de Solicitudes (9), Toma de Muestras (4), Reencuentro (1) y Proyecto MPTF (2).
 https://docs.google.com/spreadsheets/d/11Q1xByD9LaQg3paBBOnuRhCW5Iux8Wbd/edit#gid=1593864100</t>
  </si>
  <si>
    <t>Durante el segundo trimestre del 2022, el equipo de Prevención y Protección recibió 166 solicitudes de autorización para misiones humanitarias en aquellos territorios que, por su situación de contexto humanitario y de orden público, requirieron la implementación del procedimiento de evaluación de las situaciones de riesgo y emisión del aval de PyP. En ese sentido, el equipo realizó verificaciones de contexto a través de medios abiertos de comunicación, organismos humanitarios presentes en el territorio, Ministerio Público, representantes de las comunidades, Grupos Internos de Trabajo de la UBPD, entre otros. Luego del análisis y contraste de la información sobre las dinámicas de violencia y seguridad en las regiones en las que se llevarían a cabo las acciones humanitarias, fueron emitidos 158 conceptos favorables, que equivalen al 95.2% del total de las solicitudes, 5 conceptos no favorables que representan el 3% y 3 se encuentran en proceso de valoración que corresponden al 1.8% . Es importante mencionar que, por cada aval favorable, el equipo de PyP emite recomendaciones y lineamientos para mitigar los riesgos a la vida, libertad o integridad de los servidores públicos, contratistas y terceros que participan de las actividades que realiza la entidad. 
 Por otra parte, de las 158 solicitudes de aval con concepto favorable, 6 fueron postergadas (3.8%), 5 canceladas (3.2%) y 8 suspendidas por orden público (5.06%) debido al paro armado decretado por las AGC en algunas regiones del occidente del país. 
 De las 166 solicitudes para el traslado a zonas urbanas sensibles y municipios que requirieron aval, para 21, que corresponden al 12.7% del total de solicitudes, se hizo necesario realizar una actualización de riesgo. Asimismo, 4 (2.4%) tuvieron más de una versión de aval
 Finalmente, se identificaron las siguientes actividades: Pedagogía (33), Relacionamiento (32), Información (21), Diálogos iniciales y/o de ampliación (21), Prospección y Recuperación (11), Georreferenciación (9), Jornadas de Formación Internas (7), Participación Espacios Institucionales (5), Recepción de Solicitudes (5), Toma de Muestras (5), Entrega Digna (4), Círculo de Saberes (3), Medidas Cautelares (3),Cumplimiento Auto Jep (2), Audiencias JEP (1), Consulta Previa (1), Fortalecimiento (1), Preparación Entrega Digna (1), Recuperación (1). Esta información corresponde a la información reportada en el identificador 1 de la “PPR-MT-003 V1 Matriz seguimiento general comisiones 2022” 
 Enlace donde puede consultarse la información reportada: https://docs.google.com/spreadsheets/d/11Q1xByD9LaQg3paBBOnuRhCW5Iux8Wbd/edit
 #gid=1593864100</t>
  </si>
  <si>
    <t>Impulsar la implementación de las prioridades, estrategias y actividades de corto plazo identificadas en el Plan Nacional de Búsqueda -PNB.</t>
  </si>
  <si>
    <t>Asesor de la Dirección General encargado de PNB</t>
  </si>
  <si>
    <t>Se realizaron dos reuniones de articulacion con la Direccion General para recibir lineamientos y orientaciones respecto a los pasos a seguir, en las cuales fue compartido el cronograma de trabajo desde la Dirección General para el seguimiento al PNB, en el cual se plantea algunas estrategias para la socializacion del PNB asi como el seguimeinto a la implementacion de las estratagias priorizadas por el PNB, lo cual se concretó en el documento cronograma, con ajustes propuestos para presentar a la Directora General.</t>
  </si>
  <si>
    <t>Durante el segundo trimestre el 16 de Junio de 2022 la SGTT participó del ejercicio de socialización de las prioridades estratégicas del PNB oficialmente aprobado por la Dirección General, con el objetivo de impulsar las prioridades de la búsqueda desde un marco Nacional. 
La socialización se realizó con la participación presencial de las directivas de la UBPD, organizaciones de la sociedad civil, familiares de victimas, entidades y organismos de cooperación internacional.
Durante la presentación la Directora general resaltó la construcción participativa del PNB, el papel de las demás entidades con responsabilidad en la búsqueda para una implementación eficaz, así como la necesidad de la priorización de la búsqueda como una forma de dar respuestas ordenadas y eficiente a las personas que buscan.</t>
  </si>
  <si>
    <t>Hacer seguimiento a la implementación del Plan Nacional de Búsqueda -PNB.</t>
  </si>
  <si>
    <t>Asesor de la Dirección General encargado de PNB, Direcciones Técnicas</t>
  </si>
  <si>
    <t>Se realizaron un mapeo de responsables internos para el seguimiento e implementacion de las acciones estrategicas priorizadas en el plan nacional de Busqueda (documento borrador), revisando con la Subdirectora General la matriz de priorizacion entregada por los consultores para el tema, se hizo una primera clasificacion de estrategias y actividades asignando responsables del seguimiento en cada una de ellas. Cabe aclarar que este ejercicio quedó en borrador hasta tanto haya un documento aprobado por parte de la Direccion General.</t>
  </si>
  <si>
    <t>Esta actividad no esta prevista para este trimestre</t>
  </si>
  <si>
    <t>Actualizar el ejercicio de priorización de acciones humanitarias de búsqueda y de territorios del Plan Nacional de Búsqueda -PNB</t>
  </si>
  <si>
    <t>Direcciones Técnicas, Asesor de la Dirección General encargado de PNB</t>
  </si>
  <si>
    <t>Se realizaron dos reuniones (2 de febrero y 7 de marzo de 2022) con la Subdirección de análisis de información para revisar la priorización territorial que permitiera revisar las posibilidades de cumplir con la cobertura de priorización de territorios en el marco de planes regionales de búsqueda o identificar si se requiere realizar ajustes a la priorización. En las mismas se logró definir las metas de cobertura de municipios priorizacon en el PNB, en el marco de los PRB durante las vigencias 2022 y 2023.</t>
  </si>
  <si>
    <t>La actualización del documento fue realizada por la Dirección General tomando como base el primer documento presentado a cierre de la vigencia 2021, en esta actualización, se realizaron cambios significativos en el eje de participación el cual cambió de ser solo participación de las víctimas y OSC a incluir la participación y corresponsabilidad de las entidades que realizan acciones relacionadas con la búsqueda, por lo que dicho eje se denomina en esta actualización como eje de relacionamiento interinstitucional. 
Otro elemento importante en la actualización del documento está relacionado con la creación de un presupuesto para la búsqueda que incluye los presupuestos que deben asignar tanto la UBPD como otras entidades estatales para la implementación de las estrategias priorizadas en los territorios priorizados.
Se ajustó los capítulos relacionados con los mecanismos de seguimiento, monitoreo y evaluación definiendo algunas metas e indicadores, lo que dará claridad tanto a la priorización estratégica como territorial.</t>
  </si>
  <si>
    <t>Desarrollar una agenda de diálogo y trabajo para involucrar a la Comunidad Internacional en la búsqueda de personas dadas por desaparecidas.</t>
  </si>
  <si>
    <t>Asesor de la Dirección General con funciones de cooperación y alianzas</t>
  </si>
  <si>
    <t>Equipo de Cooperación y Alianzas</t>
  </si>
  <si>
    <t>Para el primer trimestre del año 2022, se desarrollo una agenda de dálogo con la comunidad internacional para hacer presentación al Cuerpo Diplomático en Colombia, agencias internacionales de cooperación y sus programas, los avances, retos y desafios de la entidad durante el 2021 y presentación de prioridades de trabajo alrededor de la implementación de la estrategia de cooperación de la Unidad enfocada en este año a la implementación de los Planes Regionales de Búsqueda, asi como busqueda de apoyo y respaldo al posicionamiento politico y avances en la reflexión sobre importancia del mecanismo en el escenario internacional y experiencias
 Entre los diálogos se sostuvieron 8 reuniones de alto nivel: 
 7/3/2022 _ Embajada de Irlanda
 14/3/2022 _ Oficina en Colombia del Alto Comisionado para los Derechos Humanos - ONUDDHH
 14/3/2022 _ Embajada de Noruega
 17/3/2022_ Embajada de Irlanda - Celebración día de San Patricio
 28/3/2022 _ Embajada de España
 28/3/2022_ USAID
 29/3/2022_ Embajada de Suecia
 30/03/2022_ Misión de Verificación de las Naciones Unidas 
 En estas reuniones se lograron algunos compromisos para el desarrollo de acciones concretas de trabajo especialmente relacionadas al apoyo al planes regionales de búsqueda y trabajo en materia de enfoque de género y enfoques diferenciales, impulso a acciones de intercambio de experiencias que se realizarán en el tercer y cuarto trimestre de 2022. 
 Igualmente durante el trimestre se participo en los talleres de cierre de los proyectos financiados por el MPTF 2021 para las OSC (Plataforma Sur de Procesos Sociales y sus aportes en materia de información para la búsqueda en el departamento del Huila, y ANMUCIC que trabajo con enfoques en género y acompañamiento a estrategias de cuidado individual y colectivo de mujeres buscadoras indigenas, camepsinas y negras en todo el territorio nacional y participaciómn en la entrega de informe del proyecto de la Corporación Solidaridad con los Presos Politicos CSPP, financiado por Diakonia Suecia, para la documentación de 55 casos en los municipios de Soto Norte de Santander y Área Metropolitana. Asimismo se participop en el taller realizado en Tumaco con representantes del Comité Técnico del Fondo durante los días 30 y 31 de marzo, para la evaluación de los impactos de los tres proyectos (ANMUCIC, Plataforma Procesos Sociales y PANURE- FEVCOL y una jornada de trabajo para la explicación de avances y retos para el desarollo del Plan Regional de Pacifico Nariñense. 
 A su vez, durante el trimestre se desarrollaron visitas a los territorios donde la Unidad tiene presencia, para la "identificación del portafolio de necesidades y oportunidades de cooperación en territorio, haciendo reuniones con las oficinas territoriales de las agencias de cooperación internacional y organizaciones internacionales con las cuáles la Unidad ha establecido apoyos para el desarrollo de sus actividades misionales dirigidas a facilitar el trabajo de campo, generar nuevas alianzas y mayor confianza en el territorio. 
 Medio de Verificación: https://drive.google.com/drive/folders/1XCEWbiy3pXacYxtcJyEm76UTlelWMI5v?usp=sharing</t>
  </si>
  <si>
    <t>Para el segundo trimestre del año 2022, se continuó con la agenda de diálogo con la comunidad internacional a fin de seguir presentado la implementación de los Planes Regionales de Búsqueda, búsqueda de apoyo y respaldo al posicionamiento político y avances en la reflexión sobre importancia del mecanismo en el escenario internacional y experiencias.
Entre los diálogos se sostuvieron 12 reuniones de alto nivel
1. Los días 20 y 21 de abril la UBPD y el Instituto Kroc avanzaron en jornadas de diálogo e intercambio de experiencias, metodologías, técnicas y aprendizajes sobre la búsqueda de PDD en razón del conflicto armado en Colombia:
https://twitter.com/UBPDcolombia/status/1517620160668049416?s=20&amp;t=Z1r6PQ425GPwUMPICMPvYQ
2. 20/04/201 Reunión de la Directora General con el Embajador de Suiza: https://twitter.com/UBPDcolombia/status/1516852495208886273?s=20&amp;t=Z1r6PQ425GPwUMPICMPvYQ
https://docs.google.com/document/d/1cAkr7AvaAx3q5I8E7f5JhZ06G9U23KpI/edit
3. 25/04/2022 Reunión de la Directora General con la Embajada del Reino Unido: 
https://twitter.com/UBPDcolombia/status/1518968336729657344?s=20&amp;t=Z1r6PQ425GPwUMPICMPvYQ
https://docs.google.com/document/d/1-4ThTarNK9iqKHvxmBdh5xC2T2i52gYL/edit
4. 26/04/2022 Reunión entre la Directora General y el Embajador de Alemania: 
https://twitter.com/UBPDcolombia/status/1519109887523012610?s=20&amp;t=Z1r6PQ425GPwUMPICMPvYQ https://docs.google.com/document/d/1Nj_dOqQoQb54sPT4XvytC7p7renlLl3c/edit
5. 29/04/2022 Reunión de la Directora General de la UBPD con el Ministerio de Justicia y Derechos Humanos del Perú: https://twitter.com/UBPDcolombia/status/1520162222101696517?s=20&amp;t=Z1r6PQ425GPwUMPICMPvYQ 
6. 05/05/2022 Reunión de la Directora General de la UBPD con el jefe de la Misión de Verificación de Naciones Unidas: https://twitter.com/UBPDcolombia/status/1522362361583124480?s=20&amp;t=Z1r6PQ425GPwUMPICMPvYQ 
7. 11/05/2022 Reunión de la Directora General con el Embajador de Países Bajos: https://twitter.com/UBPDcolombia/status/1527675166880309248?s=20&amp;t=Z1r6PQ425GPwUMPICMPvYQ https://drive.google.com/drive/folders/1XqJE2hdNekCWITyW4a20aaErkHeE0PGH 
8. 25/05/2022 Asistencia de la Directora General con ocasión de la celebración patriótica del 212 Aniversario de la Revolución de Mayo por parte de la Embajada de Argentina:  https://docs.google.com/document/d/14Q_OpXWybMTZi4Bz5q9BCRJc-78dXnla/edit 
9. 26/05/2022 Reunión entre la Directora General de la UBPD y la Coordinadora del Programa ProPaz II de la GIZ: https://docs.google.com/document/d/14Rz1fTGUZ6AuezF13LfVCVUQA6jjNfxZ/edit?rtpof=true 
10. 26/05/2022 Reunión con representantes suecos: 
https://docs.google.com/document/d/1-w5kJBG3zjCWvNi_K2pDNdO27rJ4BVkr/edit 
11. 06/06/2022 Asistencia de la Directora General al día Nacional de Suecia por invitación de la Embajada de dicho país.
12. 29/06/2022 Reunión entre la Directora General de la UBPD y la Corte Interamericana de Derechos Humanos:  https://twitter.com/UBPDcolombia/status/1541932570748780544?s=20&amp;t=PEeXBJ3nLW9RPqiiIuiufQ 
Con estas reuniones se buscó el posicionamiento de la Unidad ante la Comunidad Internacional y el avance de las acciones concretas en cuanto el trabajo adelantado a la ejecución de la ruta los planes regionales de búsqueda.</t>
  </si>
  <si>
    <t>Formular y hacer seguimiento a los acuerdos, convenios, proyectos y alianzas con actores de la Cooperación Internacional para apoyo al Plan Nacional de Búsqueda -PNB y Plan Regional de Búsqueda - PRB.</t>
  </si>
  <si>
    <t>En función a la nueva estrategia del Equipo de Cooperación y Alianzas, la estrategia de aplicación a convocatorias de actores internacionales, se basa primero en una priorización de zonas y/o municipios del país vinculados dentro de cada uno de los PRB aprobados. Para la formulación de nuevos proyectos, se crea una herramienta dinámica de identificación de los recursos de cooperación, su cobertura a nivel municipal, distribución de los proyectos y alianzas con las Organizaciones de la Sociedad Civil. Este mapa será utilizado para la identificación de los territorios de los PRB que requieren complementar con diferentes acciones y estrategias el apoyo de la cooperación. 
 Asimismo, durante el primer trimestre se formularon los siguientes proyectos de cooperación:
 1. Agencia Española de Cooperación AECID: Respecto a este proyecto,enfocado a Intervención focalizada en los departamentos y municipios comprendidos dentro de los Planes Regionales de Sarare [Cubará, Toledo Corregimientos Samoré y Gibraltar], Valle del Patía y Macizo colombiano [Policarpa, Taminango y Cumbitara], Sur de Nariño y Frontera [Ipiales, Cumbal y Túquerres], y Centro Nariño [Pasto y Samaniego (Resguardo del Sande)], de Colombia.
 Medio de Verificación: https://drive.google.com/drive/folders/16AHiNjAcZTr5RDgO23GomusfNa0ynfI4?usp=sharing
 2. Diakonia – OIM, dirigido al departamento del Meta y PRB Oriente Meta por el cual se busca Garantizar el derecho a la verdad y a la reparación a través del aporte de información de organizaciones de la sociedad civil y familiares contribuyendo así, a la formulación del Plan Regional del Meta en los municipios de Granada, Mesetas y Vistahermosa. El proyecto esta pendiente de aprobación. 
 3. MSI-Colombia Transforma y Gobernación de Antioquia: actualmente se trabaja en mesas conjuntas de estructuración entre la Territorial de la UBPD del bajo cauca antioqueño, Gobernación de Antioquia, el Grupo de Cooperación y Alianzas de la UBPD y MSI Colombia, con el fin de concretar una propuesta de proyecto a fin de construir espacios de deposito de cuerpos en diferentes cementerios de la región, así mismo fortalecer la labor de diálogo y acercamiento de la UBPD con la sociedad.
 Con relación a las actividades de seguimiento de proyectos vigentes que aportan a los PRB se reportan los siguientes avances en el trimestre:
 1. Proyecto: “Apoyo al Plan Regional de Búsqueda Caquetá Norte". Financiado por Suecia e implementado con la OIM
 Se tuvo una etapa de pre alistamiento en la que se avanzó en la construcción de los términos de referencia, consecución y selección de las hojas de vida, y contratación de los equipos de trabajo municipales. Una vez contratados los equipos de trabajo, estos avanzaron en cada uno de los cinco municipios en el desarrollo de actividades de cara a la ejecución de dos de los 3 componentes: Censo de cementerios y arqueología documental.
 1. Censo de cementerios
 En el marco del componente de censo de cementerios, los equipos municipales realizaron acercamiento con Asociaciones de Juntas, Juntas de Acción Comunal, Asociaciones campesinas, asociaciones y cabildos indígenas. así como con instituciones: Alcaldías municipales, inspecciones municipales
 2. Arqueología documental
 Los equipos municipales realizaron tareas que permitieron la recuperación de información que contribuye a los procesos de búsqueda humanitaria y extrajudicial de las personas dadas por desaparecidas en el marco del conflicto armado.
 Se realizaron reuniones de presentación con actores claves como: autoridades municipales, eclesiales, así como con la personería municipal, registraduría municipal, ESE Sor Teresa Adele y ESE San Rafael, funeraria. En estas reuniones se avanzó en la pedagogía de la UBPD como un mecanismo parte del Sistema Integral para la Paz, que tiene como mandato la búsqueda de las personas dadas por desaparecidas en el marco del conflicto armado, y que realiza su labor partiendo de los principios: humanitario y extrajudicial. Las labores de consulta y revisión de archivo, organización, digitalización y sistematización permitieron recuperar diferentes tipos de documentos.
 Medio de verificación: https://docs.google.com/document/d/1nxfofNMvNNukIVr9NWxQp9_A9u44dHbu/edit?usp=sharing&amp;ouid=109452763904223598293&amp;rtpof=true&amp;sd=true
 2. Proyecto Ficha VISP-R5-1487: Fortalecimiento de los Planes Regionales de Búsqueda en los Departamentos del Meta y Valle del Cauca. Financiado por USAID e implementado con la OIM
 Durante el periodo la Corporación Claretiana Norman Pérez Bello realizó las 20 visitas a familias, donde se actualizaron datos y se registraron nuevos avances en el proceso de búsqueda. También realizó acompañamiento jurídico a las familias, enfocado a asesorar sobre las competencias institucionales de las entidades que están relacionadas con los procesos de búsqueda de personas dadas por desaparecidas, profundizando en el carácter extrajudicial de la UBPD.
 Valle del Cauca, Buenaventur. En la gestión y organización de la información que contribuya a la búsqueda de personas dadas por desaparecidas en contexto y en razón del conflicto armado, se construyó un directorio en el cual se evidencias las distintas organizaciones, colectividades y ONG que viene acompañando a las víctimas de Buenaventura en aras de sostener espacios de articulación en cuanto a las actividades y dinámicas que estén en función de la reparación integral del víctimas, con el fin de generar estrategias de no repetición.
 Medio de verificación: https://drive.google.com/file/d/1KG6sXf_ud_L8kKqoK1aqYjU07CV1qDAe/view?usp=sharing 
 3. Proyecto Apoyo a la búsqueda de personas dadas por desaparecidas en el contexto y en razón del conflicto armado en Colombia en el marco de los Planes Regionales de Búsqueda del Centro y Oriente del Cauca. Financiado por la Agencia Extremeña de Cooperación e implementado con la Fundación Triángulo y la Redprodepaz.
 Durante el primer trimestre se desarrollo la etapa de alistamiento administrativo y se presentaron los planes de acción de las estrategias en territorio, el cual vincula la realización de desplazamientos a territorio por parte de las 3 duplas conformadas en el equipo, contando eso si con el debido acompañamiento del personal de Planta de la regional Popayán.
 https://drive.google.com/drive/folders/14uOMNh6lRHttTDXtQCzx6D4FmTXUd71G?usp=sharing 
 4. Apoyar la construcción del universo de personas dadas por desaparecidas en Colombia. Implementado con EQUITAS y OIM
 Bajo este proyecto que cerro durante el trimestre, se construyó la metodología para detección de registros repetidos en bases de datos de PDD en donde se logró:
 • La optimización del tiempo de comparación de nombres de personas dadas por desaparecidas, integradas al Sistema de Gestión de Información de la UBPD. En el proceso de comparación de nombres la UBPD tardaba 10 días y con el proceso desarrollado por EQUITAS el tiempo se redujo a 10 horas. 
 • Construcción de un esquema de clasificación para identificar registros duplicados dentro y entre bases de datos, para aplicar en la construcción del universo de personas desaparecidas y fortalecimiento del Sistema de Gestión de Información.
 • Estandarización de la información contenida en las variables de interés para la definición de registros duplicados.
 • Homologación de variables entre diferentes bases de datos
 • La consolidación de un listado de víctimas que se presume fueron arrojadas a fuentes de agua. A la fecha se han logrado identificar 59 casos asociados con el Río La Miel.
 • El análisis geográfico. Este componente ha consistido en la construcción de una base de datos geográfica que permite organizar y visualizar en el espacio la información sobre sitios asociados a la búsqueda. Por otro lado, el análisis geográfico ha permitido analizar, en un periodo que va desde los años 80 hasta el presente, el curso del río y las zonas de depósito de sedimentos que serían de interés para la búsqueda, esto a través del análisis de imágenes tomadas con satélites artificiales y aeronaves.
 • El análisis hidrodinámico e hidrológico del tramo del río la Miel que va desde la represa Hidromiel hasta su desembocadura en el río Magdalena. Aquí se permite comprender el comportamiento del río en una escala más amplia tanto a nivel espacial como a nivel temporal. 
 • Desarrollar un primer abordaje subacuático para la evaluación de sitios donde se podrían quedar atrapados sedimentos, y por lo tanto cuerpos de personas desaparecidas, a través de una verificación con Ecosonda, que sirve para determinar la profundidad, el tipo de fondo y la detección de objetos y cuyo funcionamiento se basa en la emisión de una onda sonora o pulso, en una frecuencia determinada que se emite por medio de un transductor hacia el fondo acuático.
 Medio de verificación: https://drive.google.com/drive/folders/1bk6lhmbhg2N69IXBjtYIpg3F7WKGqzFh?usp=sharing</t>
  </si>
  <si>
    <t xml:space="preserve">Continuando con la estrategia del Equipo de Cooperación y Alianzas, respecto a la aplicación a convocatorias de actores internacionales, priorizando zonas y/o municipios del país vinculados dentro de cada uno de los PRB aprobados, dando uso de la nueva herramienta dinámica de identificación de los recursos de cooperación, la cual determina la su cobertura a nivel municipal, distribución de los proyectos y alianzas con las Organizaciones de la Sociedad Civil. 
Con lo anterior entonces, para este trimestre se ajustó el proyecto de cooperación presentado a AECID: 
1. Agencia Española de Cooperación AECID: Respecto a este proyecto, enfocado a Intervención focalizada en los departamentos y municipios comprendidos dentro de los Planes Regionales de Sarare [Cubará, Toledo Corregimientos Samoré y Gibraltar], Valle del Patía y Macizo colombiano [Policarpa, Taminango y Cumbitara], Sur de Nariño y Frontera [Ipiales, Cumbal y Túquerres], y Centro Nariño [Pasto y Samaniego (Resguardo del Sande)], de Colombia.
Medio de Verificación: https://drive.google.com/drive/folders/16AHiNjAcZTr5RDgO23GomusfNa0ynfI4?usp=sharing   
Respecto al proyecto que se viene abordando y construyendo con Colombia Transforma y la Gobernación de Antioquia, esta última manifestó su intención de realizar el proyecto solo, o en otras condiciones de interacción con la UBPD, a lo cual se planteó un proyecto de ejecución por fases dónde la UBPD realizará el uso de la instalación con los resultados de las prospecciones que se realicen dentro de la zona de intervención. 
Para la intervención en las líneas de trabajo de la ruta de los Planes Regionales de Búsqueda, con énfasis al Plan Regional de Oriente Antioqueño, se realizará una identificación respecto a las prioridades de inversión que ofrece el cooperante para así proceder a diligenciar la ficha de proyecto. 
Para el segundo trimestre, se participó en una reunión exploratoria para el abordaje de La Escombrera dónde se ha propuesto una intervención a partir de un Plan de Trabajo Conjunto elaborado por el equipo de la Dirección Técnica de Prospección, Recuperación e Identificación de la UBPD y el Grupo de Apoyo Técnico Forense de la UIA - JEP. A este proyecto desde el equipo de Cooperación se dará un acompañamiento en cuanto a la identificación de oferta de proyectos de Cooperación Internacional que puedan cofinanciarlo.
Con relación a las actividades de seguimiento de proyectos vigentes que aportan a los PRB se reportan los siguientes avances en el trimestre:
1. Proyecto: “Apoyo al Plan Regional de Búsqueda Caquetá Norte". Financiado por Suecia e implementado con la OIM
El proyecto presenta una ejecución presupuestal del 96%, a la fecha se dio la ampliación de dos contratos para la sistematización de los documentos con el cual se realiza el proceso de arqueología documental para los procesos de búsqueda humanitaria y extrajudicial de las personas dadas por desaparecidas en el marco del conflicto armado e información que se recolecta aún en los proyectos y de la Antropóloga del proyecto, sobre la que se prevé una ampliación de un mes más (30 de julio de 2022) para el cierre de las actividades y/o productos del censo de cementerios
Medio de verificación: https://docs.google.com/document/d/1nxfofNMvNNukIVr9NWxQp9_A9u44dHbu/edit?usp=sharing&amp;ouid=109452763904223598293&amp;rtpof=true&amp;sd=true
2. Proyecto Apoyo a la búsqueda de personas dadas por desaparecidas en el contexto y en razón del conflicto armado en Colombia en el marco de los Planes Regionales de Búsqueda del Centro y Oriente del Cauca. Financiado por la Agencia Extremeña de Cooperación e implementado con la Fundación Triángulo y la Redprodepaz.
Durante el segundo trimestre se han desarrollado 8 espacios de socialización/ pedagogía del mandato de la UBPD en los municipios de Inzá, Puracé y Silvia así mismo se han realizado 3 reuniones con documentadores de las FARC, e inicio con el proceso de caracterizaciones de cementerios principalmente en los municipios de Cauca centro (El Tambo, Cajibío, La Sierra, Morales, Popayán, Piendamó, Sotará, Rosas Timbío), al tiempo con la caracterización de lugares de disposición en Inzá.
Se logro el primer Acuerdo con la Asociación Campesina e Indígena de Santa Leticia Puracé para el ejercicio de memoria histórica y 17 espacios de socialización/ pedagogía del mandato de la UBPD en los municipios de Popayán, Cajibío, Piendamo, Morales y Tambo, Inzá, Puracé y Silvia. 
Así mismo se contó con la participación de aproximadamente 220 personas con perfiles institucionales y comunitarios.
Hasta la fecha se han tenido 3 encuentros con documentadores Farc y Tres ejercicios de mapeo comunitario para caracterizar lugares de disposición en los municipios de Inzá, Puracé y el Tambo.
Frente al cementerio Central de Popayán fue posible encontrar información administrativa que permite analizar la ruta institucional trasegada por las PNI y PINR, con lo cual se hace posible la construcción de hipótesis argumentadas frente a la localización e identificación de algunas PNI
Medio de verificación: https://drive.google.com/drive/folders/16AHiNjAcZTr5RDgO23GomusfNa0ynfI4?usp=sharing 
3. Fortalecer la participación de familiares de víctimas y organizaciones de sociedad civil a través de su acompañamiento en la ejecución de un Plan Regional de Búsqueda en el Magdalena caldense que adelantará la UBPD.
El proyecto actualmente alcanza una ejecución del 82%, estando pendiente la para el cuatro trimestre de 2022, la realización del ejercicio de movilidad de conocimientos, el cual prevé una visita a España en la cual se realizará un ejercicio de presentación de alcances del proyecto y acercamiento de las acciones puntuales del proyecto a población exiliada sobre la cual el proyecto también posee un impacto.
4. Fortalecimiento de la estrategia de búsqueda de la UBPD mediante el apoyo a la implementación de Planes Regionales de Búsqueda. MPTF
El proyecto actualmente ha adelantado los procesos de convocatoria para la contratación de los equipos técncios territoriales, así mismo se han realizado los diferenes ejercicios de capacitación y seguridad a los contratistas ya seleccionados.
se está en la fase de contratación de los enlaces etnicos y la publicación de la convocatoria de las Organizaciones Civiles que trabajaran conjuntamente en la implementación de la iniciativa.
</t>
  </si>
  <si>
    <t>Indicador 8.1 Numero de líneas de investigación diseñadas en los PRB, formalizadas y en ejecución</t>
  </si>
  <si>
    <t>Análisis de las solicitudes de búsqueda por PRB y del universo asociado, y proyección de posibles investigaciones a desarrollar</t>
  </si>
  <si>
    <t>Tendrá desarrollo desde el segundo trimestre de 2022</t>
  </si>
  <si>
    <t>De la labor de análisis de la información de las solicitudes de búsqueda como del universo asociado de los 22 PRB a corte de 2021 se han logrado idenificar líneas de IHE en 12 de ellos que son: PRB Montes de María y Morrosquillo (8 IHE identificadas y en proceso de actualización junto con el Plan); PRB Centro del Cesar (4 IHE identificadas y en proceso de actulización junto con el Plan); PRB Caquetá Norte (14 IHE que se han precisado); PRB Caquetá Centro (7 IHE, este Plan se encuentra en actulización); PRB Caquetá Sur (4 IHE, este Plan se encuentra en trabajo de actulización); PRB Sur del Huila (7 IHE identificadas y que se han ido construyendo); PRB Bajo Putumayo (4 IHE identificadas); PRB Catatumbo (3 IHE en fase de formulación); PRB Área Metropolitana de Cúcuta y Frontera (2 IHE identificadas y en proceso de ajuste); PRB Magdalena Medio Caldense (4 IHE se encuentran en fase de formulación);PRB Oriente Antioqueño (4 IHE identificadas); PRB Sarare (4 IHE idnetificadas); PRB Suroccidente del Casanare (5 IHE identificadas); PRB Meta (13 IHE identificadas).
 https://docs.google.com/spreadsheets/d/10g_oS2YFvBanNyk_iJnTZfmuzjhpxXZQ/edit?usp=sharing&amp;ouid=104724628077441342680&amp;rtpof=true&amp;sd=true</t>
  </si>
  <si>
    <t>Formalización de las líneas de investigación en cada PRB</t>
  </si>
  <si>
    <t>Tendrá desarrollo desde el tercer trimestre de 2022.</t>
  </si>
  <si>
    <t>Seguimiento a las líneas de investigación formalizadas</t>
  </si>
  <si>
    <t>Tendrá desarrollo desde el cuarto trimestre de 2022.</t>
  </si>
  <si>
    <t>Elaboración de informes narrativos, cuando aplique</t>
  </si>
  <si>
    <t>Diseñar las rutas metodológicas de trabajo con aportantes según sus características particulares como la pertenencia a un grupo armado</t>
  </si>
  <si>
    <t>Se avanzó en la construcción del "DOCUMENTO DE PRINCIPIOS PARA RELACIONAMIENTO Y RECOLECCIÓN DE INFORMACIÓN CON PERSONAS APORTANTES DE INFORMACIÓN PARA LA BÚSQUEDA Y LOCALIZACIÓN HUMANITARIA". Se espera enviar la propuesta del documento final el 07 de abril para aprobación.   
Link:  https://docs.google.com/document/d/1BivNEOgNzi-8wHUrBe6PKLLHr5VaMkeK/edit?usp=sharing&amp;ouid=102621586230321703030&amp;rtpof=true&amp;sd=true y captura de pantalla en la carpeta de soportes</t>
  </si>
  <si>
    <t>El día 16 de junio de 2022 se remitió mediante memorando UBPD-3-2022-008695 suscrito por el Director Técnico de Información la Guía para el relacionamiento con aportantes https://drive.google.com/drive/folders/1RYeV3wBuA76wdEIYNZje30xLgG2I9CiK?usp=sharing</t>
  </si>
  <si>
    <t>Identificar aportantes que puedan brindar información para la búsqueda</t>
  </si>
  <si>
    <t>Subdirección de Gestión de Información
Grupos Internos de Trabajo Territorial</t>
  </si>
  <si>
    <t>Durante lo corrido del primer trimestre de 2022, se registraron encuentros con 15 nuevos aportantes de información, que pueden ser útiles para los procesos de búsqueda. Según lo reportado por los equipos territoriales no se realizaron encuentros colectivos.
Estos 15 aportantes nuevos se clasifican asi: Civiles (6), Paramilitares (1), FARC (2), Militares (6).</t>
  </si>
  <si>
    <t>Durante lo corrido del segundo trimestre del año se registraron 9 nuevos aportantes de información en la matriz denominada "PLANTILLA DE REGISTRO APORTANTES" que pueden ser útiles para los procesos de búsqueda adelantados por la UBPD. De estos, 8 son civiles y 1 fuerza pública.</t>
  </si>
  <si>
    <t>Diseñar planes de trabajo con aportantes según las líneas de investigación identificadas en los Planes Regionales de Búsqueda - PRB</t>
  </si>
  <si>
    <r>
      <rPr>
        <sz val="11"/>
        <color rgb="FF000000"/>
        <rFont val="Arial"/>
      </rPr>
      <t xml:space="preserve">Dentro del PRB Sur del Valle Norte del Cauca se diseñó plan de trabajo con aportantes en la línea de investigación de secuestros y retenciones asociadas a la Columna Móvil Alirio Torres, con la que se estructuró ruta de trabajo con ocho aportantes de información que estuvieron vinculados a dicha columna. Dentro de la línea de investigación desapariciones atribuidas a la Columna Móvil Jacobo Arenas de las FARC-EP se estructuró un plan de trabajo con 4 aportantes. 
 Dentro del PRB Pacífico Nariñense se diseñó plan de trabajo con la línea de Desapariciones atribuidas a la Columna Móvil Daniel Aldana estructurándose dos nuevas rutas. También se diseñó plan de trabajo con la línea Desapariciones de combatientes del M19 con la estructuración de una ruta de trabajo.
 En el PRB Oriente del Cauca durante se diseñó un plan de trabajo con la línea de Desapariciones Atribuidas a la CM Jacobo Arenas de las FARC-EP.
 En el PRB Valle del Patía y Macizo Colombiano se indica que el PRB cuenta con una estrategia de aportantes en el marco de las siguientes líneas de investigación: Rastrojos, Frente Sexto de las FARC-EP, Frente 13 de las FARC-EP, Frente 29 de las FARC-EP y Frente 8 de las FARC-EP. 
 En el PRB Centro de Nariño se estructuraron dos planes de trabajo en la línea de investigación de Desapariciones atribuidas a la CM Mariscal Sucre.
 https://docs.google.com/spreadsheets/d/12YCHbABgIOTRlvHwWpvrO5iz6_zyWC7g/edit?usp=sharing&amp;ouid=104724628077441342680&amp;rtpof=true&amp;sd=true y </t>
    </r>
    <r>
      <rPr>
        <u/>
        <sz val="11"/>
        <color rgb="FF1155CC"/>
        <rFont val="Arial"/>
      </rPr>
      <t>https://drive.google.com/file/d/1ZNSfN2cBWjk3JyuIbSjMcCB2MGg2RKrF/view?usp=sharing</t>
    </r>
  </si>
  <si>
    <t>Implementar los planes de trabajo con aportantes</t>
  </si>
  <si>
    <t>Subdirección General Técnica y Territorial 
Subdirección de Análisis, Planeación y Localización para la Búsqueda</t>
  </si>
  <si>
    <t xml:space="preserve">Tendrá desarrollo desde el segundo trimestre de 2022.
</t>
  </si>
  <si>
    <t>SGTT: No reporta
SAPLB: Dentro del PRB Sur del Valle Norte del Cauca se dio continuidad a los planes de trabajo ya concertados con 2 aportantes identificados y uno anónimo. 
Dentro del PRB Pacífico Nariñense se han implementado seis planes de trabajo con aportantes vinculados a la línea de investigación Desapariciones atribuidas a la Columna Móvil Daniel Aldana de las FARC-EP.
En el PRB Oriente del Cauca se dio continuidad a los planes de trabajo concertados con un aportante de información identificad y uno anónimo. 
En el PRB Valle del Patía y Macizo Colombiano durante el segundo trimestre de 2022 se dio continuidad a la ruta de trabajo con aportantes vinculados a este PRB, uno de ellos, como aportante civil. 
En el PRB Centro de Nariño se dio continuidad al plan de trabajo con dos aportantes de información. 
https://docs.google.com/spreadsheets/d/12YCHbABgIOTRlvHwWpvrO5iz6_zyWC7g/edit?usp=sharing&amp;ouid=104724628077441342680&amp;rtpof=true&amp;sd=true y https://drive.google.com/file/d/1ZNSfN2cBWjk3JyuIbSjMcCB2MGg2RKrF/view?usp=sharing 
Se ha continuado con la implementación del plan de trabajo colectivo con el Bloque Sur e individual con otros aportantes ex combatientes.
Se han iniciado las rutas de trabajo con la mesa tripartita Comisión FARC-CICR-UBPD, así como con los comparecientes de JEP. De manera similar con los aportantes civiles se han iniciado y logrado vincular los procesos a apuestas de intervención de lugares y comprensión de unidades de análisis con este universo de aportantes desde la AT Centro (enlace de acta de trabajo https://docs.google.com/document/d/1uDgTsMR0D70uok5nlDYzxO-QPPiS6IE_5RajbUTKgEM/edit y captura de pantalla del documento por ser información confidencial https://drive.google.com/drive/folders/1859y4wLUDSw45HUgvz4LD_-k_cnQIyAb?usp=sharing )
En este momento se cuenta con una estrategia de abordaje del universo de comparecientes asociados al auto 128 de 2021 sub-caso Batallón La Popa macro caso 003 la cual se ha venido liderando desde los referentes de la DTIPLOC con el apoyo del GITT Barranquilla/Satélite Valledupar. Se han realizado encuentros con 6 comparecientes de 12 individualizados en el Auto, además de avanzar en la coordinación con la JEP para el abordaje de otro compareciente quien se encuentra privado de la libertad. Estas acciones corresponden al PRB Norte del Cesar y Sur de La Guajira (en formulación). Por parte del GITT de Sincelejo se han venido desarrollando encuentros con aportantes de información vinculados a la línea de investigación de reclutamiento de menores de parte del Frente 35 de las FARC -PRB Montes de María y Morrosquillo- ( https://docs.google.com/spreadsheets/d/15YrwdsiDc-mJg4PYRfKYZxjLD_77oc6w/edit?usp=sharing&amp;ouid=104724628077441342680&amp;rtpof=true&amp;sd=true - por tener este archivo información confidencial se adjunta captura de pantalla de lo que puede visualizarse en la carpeta de soportes: https://drive.google.com/drive/folders/1r4iWgmIMsCZ4vsvAkR61CjJTpO1nqrTZ?usp=sharing )
"</t>
  </si>
  <si>
    <t>Impulsar la implementación del formato de identificación de riesgos, como insumo para la valoracion de riesgos para personas y organizaciones que buscan, aportantes de información y terceros participantes en el marco del proceso de búsqueda humanitaria, con el apoyo del equipo de prevención y protección</t>
  </si>
  <si>
    <t>En el desarrollo de la identificación de riesgos a personas y organizaciones que buscan, apostantes de información y terceros participantes. Desde el equipo de prevención y protección junto con los grupos internos de trabajo territorial (GITT), y según análisis previo, se evaluaron posibles riesgos asociado a la participación en las acciones humanitarias.
 De esta forma se diligenciaron 9 formatos y se formularon recomendaciones puntuales con el objetivo de mitigar al máximo los riesgos en la participación Estas acciones se focalizaron en Barrancabermeja (2), Florencia (1), Popayán (1), Mocoa (1), Samaniego (1) y La Tulia (1). 
 https://drive.google.com/drive/folders/1SZM8TdMedn7RKKkN43KAaGP-lEVHEiQM?usp=sharing</t>
  </si>
  <si>
    <t>En el desarrollo de la identificación de riesgos a personas y organizaciones que buscan, aportantes de información y terceros participantes. Desde el equipo de prevención y protección junto con los grupos internos de trabajo territorial (GITT), y según análisis previo, se evaluaron posibles riesgos asociado a la participación en las acciones humanitarias.
  De esta forma se diligenciaron 23 formatos que corresponden a 7 acciones humanitarias. Allí se identificaron los riesgos de asociados a la participación, las capacidades individuales y organizacionales para responder a ellos y se formularon recomendaciones puntuales con el objetivo de mitigar al máximo los riesgos. 
 https://drive.google.com/drive/folders/1SZM8TdMedn7RKKkN43KAaGP-lEVHEiQM?usp=sharinge.</t>
  </si>
  <si>
    <t>Brindar asesoría técnica para la activación de la ruta interna de protección y recomendaciones en el marco de los lineamientos de actuación con relación a riesgos y amenazas, y en el caso de la materialización de los riesgos identificados para los aportantes, en el marco del trabajo conjunto</t>
  </si>
  <si>
    <t>Se han brindado 6 asesorías técnicas para la activación de la ruta interna de protección y recomendaciones en el marco de los lineamientos de actuación con relación a riesgos y amenazas. Esto se ha desarrollado el caso de la materialización de los riesgos identificados para los aportantes y en el marco del trabajo conjunto, todas ellas con resultados satisfactorios dando culminación a cada una de las tareas y actividades planeadas en cada comisión, anteponiendo siempre la seguridad de los acompañantes y comisionados. 
 https://drive.google.com/drive/folders/16cH8l7VFfw4ibgUBmmFygO486UORaP8B?usp=sharing</t>
  </si>
  <si>
    <t>Este año se ha activado la ruta de protección para 12 personas. 
 Se tuvo conocimiento de estos casos que comenzaron a llegar desde el mes de enero del presente año en donde se conoció el primer caso. En los meses siguientes se tuvo conocimiento de nuevos casos de la siguiente manera: en febrero 2, en marzo 1, en abril 4, en mayo 4. De los doce casos, tres aplicaron para activar la ruta comunitaria y una persona cuenta con esquema activo de la UNP.
 Algunos casos fueron remitidos a la UNP, otros a la UIA/JEP. De igual manera, en todos los casos se brindó información sobre las rutas a tener en cuenta tanto para seguir con el caso como para evitar que se materialicen riesgos. A la fecha tenemos tres casos cerrados, otro caso fue descartado después de ser identificado como no correspondiente a la búsqueda, y con los demás casos, estamos a la espera de la respuesta por parte de la entidad.
 https://docs.google.com/spreadsheets/d/16jkMKmsWjuyIF2YwqTwLBa5jVpcJonzk/edit?usp=sharing&amp;ouid=105652675930842265921&amp;rtpof=true&amp;sd=true</t>
  </si>
  <si>
    <t>Diseñar la metodología estandarizada para la caracterización de lugares presuntos (cementerios y campo abierto)</t>
  </si>
  <si>
    <t xml:space="preserve">
Se realiza entrega de la versión preliminar del documento denominado "Guia para el registro de sitios de disposición" construido por la Dirección Técnica de Prospección, Recuperación e Identificación. Su versión final se proyecta entregar finalizando el segundo trimestre del año.</t>
  </si>
  <si>
    <t>Durante el segundo trimestre la DTPRI dio continuidad al diseño la metodología estandarizada para la caracterización de lugares presuntos (cementerios y campo abierto). Se presenta version ajustada, la cual se encuentra en proceso de revisión y aprobación.</t>
  </si>
  <si>
    <t>Implementar la metodología estandarizada para la caracterización de lugares presuntos (cementerios y campo abierto)</t>
  </si>
  <si>
    <t>Dirección Técnica de Prospección, Recuperación e Identificación - Grupos Internos de Trabajo Territorial</t>
  </si>
  <si>
    <t>Esta actividad se encuentra programada para ejecutarse desde el segundo trimestre del año</t>
  </si>
  <si>
    <t>De la mano con la aprobación de la versión preliminar de la metodlogia elaborada que fue objeto de ajustes, se ha venido dando inicio a su implementación y socialización con los servidores, para lo cual desde la DTPRI se ha dispuesto una herramienta a los GITT con el fin de identificar, analizar y depurar la información que nos permita establecer los presuntos lugares a intervenir para lo que resta de la vigencia.</t>
  </si>
  <si>
    <t>Construir el Plan operativo de intervención técnico forense para la búsqueda en campo que conduzca a las acciones humanitarias planeadas (prospección y recuperación de cuerpos), asociadas a los Planes regionales de búsqueda.</t>
  </si>
  <si>
    <r>
      <rPr>
        <sz val="10"/>
        <color rgb="FF000000"/>
        <rFont val="Arial"/>
      </rPr>
      <t xml:space="preserve">La DTPRI construyo los siguientes planes operativos técnico forense para la búsqueda en campo, los cuales fueron implementados en las acciones humanitarias de prospección y recuperación de cuerpos, realizadas durante el primer trimestre de 2022, asociadas a los Planes regionales de búsqueda:
 -PRB del Magdalena Medio Caldense
 -PRB Montes de María y Morrosquillo
 -PRB Sarare
 -PRB Pacífico Medio
 -PRB Sur occidente de Casanare 
 -PRB Caquetá Sur
 -PRB Caquetá Centro
 -RB del Sur del Huila
 -PRB Plan Regional de Búsqueda del Oriente del Cauca
 -PRB de Suroeste Antioqueño (En formulación)
 -PRB del Centro - Sur del Magdalena y Noroccidente del Cesar - (En Formulación)
 -PRB de San José del Guaviare (En formulación):
 -PRB Cordillera Central (En formulación)
 -PRBa del Meta, subregión Puerto Gaitán (en formulación)
 -PRB Sur de Urabá (En formulación).
</t>
    </r>
    <r>
      <rPr>
        <b/>
        <sz val="10"/>
        <color rgb="FF000000"/>
        <rFont val="Arial"/>
      </rPr>
      <t xml:space="preserve">EPP
</t>
    </r>
    <r>
      <rPr>
        <sz val="10"/>
        <color rgb="FF000000"/>
        <rFont val="Arial"/>
      </rPr>
      <t xml:space="preserve">Durante el primer trimestre de 2022, se construyeron 11 Planes de Contigencia correspondientes a cada una de las Prospecciones y Recuperaciones que se llevaron a cabo por parte del equipo de la DTPRI. Estos fueron construidos con los servidores y servidoras que harían parte de la acción humanitaria, y se tuvieron en cuenta aspectos como la construcción del directorio de contactos de emergencia en el territorio, contactos de los familiares en caso de una emergencia, el alistamiento de los documentos que requiere la SGTT para el acceso a lugares, los elementos de bioseguridad, la valoración de riesgos y situación de orden público, entre otros. Sumado a ello se estableció la ruta de acción en caso de alguna contigencia, la cual consiste en tener claro quién se comunica con las fuentes en territorio en caso de la emergencia, así como con el/la enlace y Asesora de Prevención y Protección.  
</t>
    </r>
    <r>
      <rPr>
        <u/>
        <sz val="10"/>
        <color rgb="FF1155CC"/>
        <rFont val="Arial"/>
      </rPr>
      <t>https://drive.google.com/drive/folders/18GSwRz3d9Kxb6maDaeogCVjWbKKqAOB6?usp=sharing</t>
    </r>
  </si>
  <si>
    <t>La DTPRI construyó los siguientes planes operativos técnico forense para la búsqueda en campo, los cuales fueron implementados en las acciones humanitarias de prospección y recuperación de cuerpos, realizadas durante el segundo  trimestre de 2022, asociadas a los Planes regionales de búsqueda:
- PRB Puertos del Magdalena Medio
- PRB Centro y Sur de Magdalena
- PRB Búsqueda Sur del Huila
- PRB Magdalena Medio Caldense
- PRB Centro de Antioquia (En construcción)
- PRB Suroccidente del Casanare
- PRB centro y sur de Magdalena y noroccidente del Cesar
- PRB Montes de María y Morrosquillo
Dificultades durante el período:
Durante el mes de mayo fueron aplazadas tres comisiones: Montes de María – Sucre, Dabeiba –Antioquia y Paz de Ariporo - Casanare por temas de seguridad en terreno asociadas al período electoral y a otras situaciones de orden público.
Logro: Se evidencia una mejora en la articulación interna para la planeación y ejecución de acciones humanitarias entre los técnicos, el Coordinador del grupo interno de prospección y el Director Técnico de Prospección, recuperación e identificación.</t>
  </si>
  <si>
    <t>Realizar acciones previas de articulación para la identificación de riesgos, la emisión de los avales y las recomendaciones de prevención y protección en el marco de las comisiones a terreno de prospección y recuperación</t>
  </si>
  <si>
    <t>Asesora de la Dirección General encargado de prevención y protección</t>
  </si>
  <si>
    <t>Durante el primer trimestre de 2022, se adelantaron once (11) acciones previas de articulación para la identificación de riesgos, la emisión de los avales y las recomendaciones de prevención y protección en el marco de las comisiones a terreno de prospección y recuperación. Estas acciones se focalizaron en las subregiones Magdalena Medio (2), Sur de Urabá (2), Norte del Valle (2), Suroeste Antioqueño (2), Norte del Cauca (1), Pacífico Medio (1) y Montes de María (1). Con las acciones se logró identificar los potenciales riesgos que presentaba cada comisión de prospección y recuperación, dada su particular complejidad, así como la mitigación de los mismos en caso de que se materializaran; y la emisión de unas recomendaciones ajustadas a las dinámicas de conflicto en cada región y a sus condiciones particulares.
 https://docs.google.com/spreadsheets/d/1XB3-FhpcfgTZnxEdJ_nEzBcNas-KYDTb/edit#gid=637860277</t>
  </si>
  <si>
    <t xml:space="preserve">"Durante el segundo trimestre de 2022, se adelantaron once (11) acciones previas de articulación para la identificación de riesgos, la emisión de los avales y las recomendaciones de prevención y protección en el marco de las comisiones a terreno de prospección y recuperación. Estas acciones se focalizaron en las subregiones Tolima (1), Casanare (2), Santander (1), Cauca (1), Antioquia (1), Arauca (1), Putumayo (1), Meta y Amazonas (1), Cesar (1), Caldas (1). Con las acciones se logró identificar los potenciales riesgos que presentaba cada comisión de prospección y recuperación, dada su particular complejidad, así como la mitigación de los mismos en caso de que se materializaran; y la emisión de unas recomendaciones ajustadas a las dinámicas de conflicto en cada región y a sus condiciones particulares. Además de la emisión del respectivo aval por parte del Equipo de Prevención y Protección, para cada una se emitió un plan de contingencia.
 https://drive.google.com/drive/folders/18GSwRz3d9Kxb6maDaeogCVjWbKKqAOB6"
</t>
  </si>
  <si>
    <t>Realizar los trámites respectivos para el acceso y protección de los lugares en los que se presuma la ubicación de personas, en los casos que se requiera.</t>
  </si>
  <si>
    <t xml:space="preserve">Subdirección General Técnica y Territorial - Grupos Internos de Trabajo Territorial - Direcciones Técnicas, </t>
  </si>
  <si>
    <t>El Grupo interno de prospección de la DTPRI en coordinación con las DTM y la SGTT, realizaron los trámites respectivos para el acceso y protección de los lugares intervenidos durante el primer trimstre del año, en los que se presuma la ubicación de personas
 - Resolución 2319 de 2021: Cementerio El Tarso, municipio de caldono
 - Resolución 2426 de 2021: Cementerio de Málaga - Bucaramanga Santander 
 - Resolución 2448, 2453, 2454, de 2021 y Resolución 003 de 2022: Sucre, Ovejas
 - Resolución 079 de 2022 : Cementerio San José de Urrao - Antioquia.
 - Resolución 087 de 2022 : Predio en Urrao Antioquia
 - Resolución 093,094,095,096,097 y 100 de 2022 : Samaná Caldas
 - Resolución 168 de 2022: Chámeza Casanare.
 - Memorando UBPD-3-2022-002611, Memorando UBPD-3-2022-002233, Memorando UBPD-3-2022-002230 de 2022: Montañita, Bello Horizonte y Valparaíso Caquetá.
 - Resolución No. 2319 de 2021. Cementerio veredal El Tarso
 - Resolución 253 de 2022 Acceso a Lugares - Alejandría, Florencia
 - Resolución 254 de 2022 - Cementerio San José Suaza</t>
  </si>
  <si>
    <t>El Grupo interno de prospección de la DTPRI en coordinación con las DTM y la SGTT, realizaron los trámites respectivos para el acceso y protección de los lugares intervenidos durante el segundo  trimstre del año, en los que se presuma la ubicación de personas
 - Memorando no UBPD-3-2022-003822 : San Juanito - Predio la primavera - Meta
- Resolución No. 309 de 2022: cementerio corregimenta La Tulia  - Bolivar. Valle del Cauca
-Resolución No. 364 de 2022 : La Siria, ubicado en la vereda Aguas Claras, municipio de Roncesvalles, departamento del Tolima
- Resolución No. 426  de 2022: Cementerio comunitario veredas Acaé y Topacio, ubicado en el municipio de Orito, departamento de Putumayo
- Resolución No. 444  de 2022 : cementerio Nuestra Señora de Las Mercedes, ubicado en el municipio de Matanza, departamento de Santander
- Resolución No. 460 de 2022:Cementerio municipal de Aguazul, ubicado en el municipio de Aguazul, departamento de Casanare.
- Resolución No. 571 de 2022: cementerio comunitario La Victoria, ubicado en el área no municipalizada de La Victoria, departamento del Amazonas.
- Resolución No. 572 de 2022: Isla Grillo, ubicado en el área no municipalizada de La Victoria, departamento del Amazonas.
- Memorando UBPD-3-2022-008128 : Cementerio Central Católico de Santander de Quilichao.</t>
  </si>
  <si>
    <t>Proyectar los actos administrativos que correspondan para el acceso a lugares donde concurra el supuesto enunciado del articulo 7 y 8,1 a la Subdirección General Técnica y Territorial, y los que correspondan al art.8, numeral 2 del Decreto Ley 589 del 2017 a la Oficina Asesora Jurídica para la firma de la Directora General.</t>
  </si>
  <si>
    <t>Subdirección General Técnica y Territorial - Oficina Asesora Jurídica</t>
  </si>
  <si>
    <t>Dirección General y Dirección técnica de Prospección</t>
  </si>
  <si>
    <t>SGTT: Para el primer trimestre se han proyectado dieciocho (18) actos administrativos de acceso a lugares en los términos de los artículos 6, 7 y 8.1 del Decreto Ley 589 de 2017, siendo estos:
 1. Resolución No. 003 del 3 de enero de 2022.
 2. Resolución No. 008 del 4 de enero de 2022.
 3. Resolución No. 079 del 20 de enero de 2022.
 4. Resolución No. 087 del 21 de enero de 2022.
 5. Resolución No. 093 del 24 de enero de 2022.
 6. Resolución No. 094 del 24 de enero de 2022.
 7. Resolución No. 095 del 24 de enero de 2022.
 8. Resolución No. 096 del 24 de enero de 2022.
 9. Resolución No. 097 del 24 de enero de 2022.
 10. Resolución No. 100 del 24 de enero de 2022.
 11. Resolución No. 168 del 4 de febrero de 2022.
 12. Memorando UBPD-3-2022-002230 de 10 de febrero de 2022.
 13. Memorando UBPD-3-2022-002233 de 10 de febrero de 2022.
 14. Memorando UBPD-3-2022-002611 de 16 de febrero de 2022.
 15. Resolución No. 253 del 3 de marzo de 2022.
 16. Resolución No. 254 del 3 de marzo de 2022.
 17. Memorando UBPD-3-2022-003822 de 11 de marzo de 2022.
 18. Resolución No. 309 de 18 de marzo de 2022.
 OAJ: Durante el primer trimestre de la vigencia 2022, la Oficina Asesora Jurídica no ha recibido solicitud para la proyección de la resolución que ordena la búsqueda, de conformidad con el artículo 8.2 del Decreto Ley 589 de 2017.</t>
  </si>
  <si>
    <t>OAJ: Durante el segundo trimestre de la vigencia 2022, la Oficina Asesora Jurídica no ha recibido solicitud para la proyección de la resolución que ordena la búsqueda, de conformidad con el artículo 8.2 del Decreto Ley 589 de 2017.
SGTT: En el segundo trimestre del año se han proyectado catorce (14) actos administrativos (Resoluciones y memorandos de acceso a lugares) en los términos de los artículos 6, 7 y 8.1 del Decreto Ley 589 de 2017, siendo estos:
1. Resolución No. 364 del 8 de abril de 2022
2. Resolución No. 410 del 22 de abril de 2022
3. Resolución No. 411 del 22 de abril de 2022
4. Resolución No. 426 del 28 de abril de 2022
5. Resolución No. 435 del 2 de mayo de 2022
6. Resolución No. 444 del 3 de mayo de 2022
7. Resolución No. 460 del 9 de mayo de 2022
8. Resolución No. 571 del 23 de mayo de 2022
9. Resolución No. 572 del 23 de mayo de 2022
10. Memorando UBPD-3-2022-008128 de 6 de junio de 2022
11. Memorando UBPD-3-2022-008112 de 6 de junio de 2022
12. Resolución No. 726 del 16 de junio de 2022
13. Resolución No. 769 del 29 de junio de 2022
14. Resolución No. 773 del 30 de junio de 2022</t>
  </si>
  <si>
    <t>Implementar el Plan operativo de intervención técnico forense para la búsqueda en campo que conduzca a las acciones humanitarias planeadas (prospección y recuperación de cuerpos), asociadas a los Planes regionales de búsqueda.</t>
  </si>
  <si>
    <t>Durante el primer trimestre del año se intervinieron 138 lugares mediante acciones de prospección y recuperación y que se encuentran inscritos dentro del RNFCIS asociados a Planes Regionales de búsqueda y autos proferidos por la JEP, lo que evidencia una efectiva implementación de los planes operativos trabajados:
 1.Samaná Caldas - PRB del Magdalena Medio Caldense: veintiséis (26) prospecciones, tres (3) acciones de recuperación y seis (3) cuerpos recuperados en veintitres (26) lugares: Vereda La Esmeralda- San Diego Samaná (5 lugares), Vereda Mensajeria San Diego Samaná, Vereda Congal - San Diego Samaná (2 lugares)., Fierritos - Victoria (18 lugares).
 2.Ovejas - Sucre: PRB Montes de María y Morrosquillo: quince (15) prospecciones, una (1) acción de recuperación y un (1) cuerpo recuperado en los siguientes quince (15) lugares: Macayepito 1, Macayepito cultivos 1, Macayepito cultivos 2, Macayepito bocas del santo, los guerrero, cerro pelado 1, piedra hueca - ovejas don Gabriel, Mancamo - chalán la ceiba, cementerio salitral - Ovejas Salitra, cementerio Don Gabriel - ovejas Don Gabriel, villa lorena - san roque 1 - ovejas Don Gabriel, villa lorena - san roque 2 - ovejas don Gabriel, bajo don juan - coloso bajo don juan, linderos - Morroa linderos, y linderos (limón) - Morroa linderos.
 3. Málaga – Santander: PRB Sarare Una (1) acción de recuperación y un (1) cuerpo recuperado.
 4.Urrao – Antioquia: PRB de Suroeste Antioqueño (En formulación): una (1) prospección, nueve (9) acciones de recuperación y nueve (9) cuerpos recuperados en los siguientes lugares nueve (9) lugares: 8 bóvedas del Cementerio de Urrao y en la Sabana Urrao / Quebrada el Palo.
 5.Cali - Buenaventura: PRB Pacífico Medio: una (1) prospección en la Isla Pájaro.
 6.El Copey – César: Medidas cautelares (Auto 114 del 3 de agosto de 2020) decretadas por la JEP y Plan Regional de Centro - Sur del Magdalena y Noroccidente del Cesar - En Formulación: cinco (5) prospecciones en cinco (5) de interés forense en el Cementerio El Copey.
 7.Montañita – Caquetá: PRB Caquetá Sur: dos (2) prospecciones, cuatro (4) acciones de recuperación y cuatro (4) cuerpos recuperados en los siguientes cuatro (4) lugares: Vereda Jordán Bajo (Montañita), Municipio de la Montañita, Vereda Bello Horizonte, Vereda Miravalle (Valparaíso).
 8.Chámeza – Casanare: PRB Sur occidente de Casanare: una (1) prospección en el Cerro San José, en la vereda Sinagaza del Vereda Chuyaguá - municipio de Chámeza
 9.San José del Guaviare: PRB de San José del Guaviare (En formulación): cuatro (4) prospecciones en los siguientes cuatro (4) lugares: Cementerio Raudal del Guayabero, Cementerio Antiguo San José del Guaviare, Cementerio Municipal San José del Guaviare, Cementerio Jardines del Paraíso San José del Guaviare.
 10.Tarso – Cauca: PRB Plan Regional de Búsqueda del Oriente del Cauca: dos (2) prospecciones, tres (3) acción de recuperación y tres (3) cuerpos recuperados en los siguientes cinco (5) lugares: Cementerio el Tarso en tres sitios de disposición, en el Cementerio Vereda NoviraoTotoro y en el Cementerio Central de Popayán.
 11.Alejandría - Caquetá: PRB Caquetá Centro: una (1) prospección
 12.Suaza – Huila: PRB Sur del Huila: cinco (5) acciones de recuperación y cinco (5) cuerpos recuperados en el Cementerio San José de Suaza – Fosa tipo Colectiva.
 13.Puerto Berrio – Antioquia: PRB Magdalena Medio Caldense y Medidas Cautelares AUTO SAR AT 261 DE 2020 Fase 5: sesenta y cinco (65) acciones de recuperación y diecinueve (19) cuerpos recuperados en el Cementerio La Dolorosa en Puerto Berrio.
 En total durante los meses de enero a marzo de 2020 la DTPRI realizó 59 prospecciones, 91 acciones de recuperación y 45 cuerpos recuperados.</t>
  </si>
  <si>
    <t>Durante el segundo trimestre del año se intervinieron 181 lugares mediante acciones de prospección y recuperación asociados a Planes Regionales de búsqueda y autos proferidos por la JEP, lo que evidencia una efectiva implementación de los planes operativos trabajados:
1.Cementerio la Dolorosa - Puerto Berrio - Antioquia – PRB de los Puertos del Magdalena Medio y Medidas Cautelares AUTO SAR AT 261 DE 2020: 46 lugares intervenidos.
2.San Juanito – Predio La Primavera - PRB del Meta subregión Capital y Piedemomte (En formulación): 1 lugar intervenido.
3.Bolívar - Valle del Cauca - PRB Occidente del Valle del Cauca (En formulación): 2 lugares intervenidos.
4.Acevedo - Huila - PRB Regional de Sur del Huila): 1 lugar intervenido.
5.Roncesvalles – Tolima - PRB Cordillera Oriental (En construcción): 5 lugares intervenidos.
6.Samoré – Norte de Santander - PRB Sarare: 2 lugares intervenidos.
7.Chibolo – Magdalena y Barranquilla: PRB Atlántico-Río Magdalena (En construcción): 8 lugares intervenidos.
8.Musanda – Barrancabermeja: PRB Magdalena Medio Caldense: 2 lugares intervenidos.
9.Puracé – Huila - PRB Regional de Sur del Huila): 1 lugar intervenido.
10.San José de Isnos – Popayán: PRB de Búsqueda del Oriente del Cauca 12 lugares intervenidos.
11.Cubarral – Meta:  PRB del Meta (subregión Alto y Medio Ariari): 17 lugares intervenidos.
12.Dorada – Caldas: PRB Magdalena Medio Caldense: 20 lugares intervenidos.
13.Orito – Putumayo: PRB Bajo Putumayo: 2 lugares intervenidos.
14.San José de Apía – Risaralda PRB Centro de Antioquia (En construcción): 13 lugares intervenidos.
15.Aguazul – Casanare - PRB Suroccidente del Casanare: 23 lugares intervenidos.
16.Matanza – Santander – Plan Nacional de búsqueda: 1 lugar intervenido.
17.El Copey – Barranquilla - PRB centro y sur de Magdalena y noroccidente del Cesar: 10 lugares intervenidos.
18.Sucre – Bolívar – PRB de María y Morrosquillo: 8 lugares intervenidos.
19.La Arenera – Escombrera: Medida Cautelar AUTO 010 2020: 1 lugar intervenido
20.La Victoria – Amazonas – Plan Nacional de búsqueda: 5 lugares intervenidos
21.Santander de Quilichao – Cauca:  PRB Sur del Valle del Cauca y Norte del Cauca: 1 lugar intervenido</t>
  </si>
  <si>
    <t>Elaborar y presentar informe ejecutivo con el resultado de las acciones humanitarias realizadas (prospección y recuperación de cuerpos).</t>
  </si>
  <si>
    <t>Grupos Internos de Trabajo Territorial - Subdirección General Técnica y Territorial</t>
  </si>
  <si>
    <t>Durante el primer trimestre el Grupo Interno de Prospección de la DTPRI presento un total de 12 Informes Ejecutivos de las acciones humanitarias realizadas de prospección y recuperación de cuerpos:
 1.Samaná Caldas - PRB del Magdalena Medio Caldense
 2.Ovejas - Sucre: PRB Montes de María y Morrosquillo
 3. Málaga – Santander: PRB Sarare 
 4.Urrao – Antioquia: PRB de Suroeste Antioqueño (En formulación
 5.Cali - Buenaventura: PRB Pacífico Medi
 6.El Copey – César: Medidas cautelares (Auto 114 del 3 de agosto de 2020) decretadas por la JEP y Plan Regional de Centro - Sur del Magdalena y Noroccidente del Cesar - En Formulación
 7.Montañita – Caquetá: PRB Caquetá Sur:
 8.Chámeza – Casanare: PRB Sur occidente de Casanare
 9.San José del Guaviare: PRB de San José del Guaviare (En formulación 
 10.Tarso – Cauca: PRB Plan Regional de Búsqueda del Oriente del Cauca
 11.Alejandría - Caquetá: PRB Caquetá Centro
 12.Suaza – Huila: PRB Sur del Huila</t>
  </si>
  <si>
    <t>Durante el segundo  trimestre el Grupo Interno de Prospección de la DTPRI presento un total de 21 Informes Ejecutivos de las acciones humanitarias realizadas de prospección y recuperación de cuerpos:
1.Cementerio la Dolorosa - Puerto Berrio - Antioquia – PRB de los Puertos del Magdalena Medio y Medidas Cautelares AUTO SAR AT 261 DE 2020
2.San Juanito – Predio La Primavera - PRB del Meta subregión Capital y Piedemomte (En formulación
3.Bolívar - Valle del Cauca - PRB Occidente del Valle del Cauca (En formulación)
4.Acevedo - Huila - PRB Regional de Sur del Huila
5.Roncesvalles – Tolima - PRB Cordillera Oriental (En construcción)
6.Samoré – Norte de Santander - PRB Sarare
7.Chibolo – Magdalena y Barranquilla: PRB Atlántico-Río Magdalena (En construcción)
8.Musanda – Barrancabermeja: PRB Magdalena Medio Caldense
9.Puracé – Huila - PRB Regional de Sur del Huila)
10.San José de Isnos – Popayán: PRB de Búsqueda del Oriente del Cauca
11.Cubarral – Meta:  PRB del Meta (subregión Alto y Medio Ariari)
12.Dorada – Caldas: PRB Magdalena Medio Caldense 
13.Orito – Putumayo: PRB Bajo Putumayo
14.San José de Apía – Risaralda PRB Centro de Antioquia (En construcción)
15.Aguazul – Casanare - PRB Suroccidente del Casanare
16.Matanza – Santander – Plan Nacional de búsqueda
17.El Copey – Barranquilla - PRB centro y sur de Magdalena y noroccidente del Cesar
18.Sucre – Bolívar – PRB de María y Morrosquillo
19.La Arenera – Escombrera: Medida Cautelar AUTO 010 2020
20.La Victoria – Amazonas – Plan Nacional de búsqueda
21.Santander de Quilichao – Cauca:  PRB Sur del Valle del Cauca y Norte del Cauca
1. Durante el mes de mayo fueron aplazadas tres comisiones: Montes de María – Sucre, Dabeiba –Antioquia y Paz de Ariporo - Casanare por temas de seguridad en terreno asociadas al período electoral y a otras situaciones de orden público.
2.Se evidencia una mejora en la articulación interna para la planeación y ejecución de acciones humanitarias entre los técnicos, el Coordinador del grupo interno de prospección y el Director Técnico de Prospección, recuperación e identificación.</t>
  </si>
  <si>
    <t>Actualizar la información en el RNFCIS, a partir de lo recolectado en la intervención de lugares</t>
  </si>
  <si>
    <t>Dirección Técnica de Información, Planeación, Localización para la Búsqueda - Oficina de Tecnologías de la Información y Comunicación</t>
  </si>
  <si>
    <t>Para facilitar la contabilización de la intervención a lugares, se diseñó una matriz en la cual se consolido y estandarizó los lugares que se han intervenido, donde se identifican que de los 138 lugares intervenidos durante el primer trimestre de 2022: 50 quedaron clasificados como lugares presuntos, 37 como lugares confirmados y 51 descartados dentro del RNFCIS.</t>
  </si>
  <si>
    <t>En la matriz de control de lugares intervenidos se detalla la calificación de los 181 lugares intervenidos:  55 lugares quedaron como presuntos, 85 confirmados y 41 descartados, los cuales se encuentran en proceso de registro dentro del RNFCIS.</t>
  </si>
  <si>
    <t>Implementar acciones conjuntas para el monitoreo y ruta de respuesta ante riesgos en todas las acciones humanitarias, con especial énfasis en las acciones de ubicación, prospección y recuperación.</t>
  </si>
  <si>
    <t>Grupos Internos de Trabajo Territorial - Subdirección General Técnica y Territorial - Direcciones Técnicas</t>
  </si>
  <si>
    <t>En la elaboración de los 11 Planes de Contingencia durante el primer trimestre de 2022, se establece la manera en que se va a hacer el monitoreo en cada una de las acciones humanitarias de Prospección y Recuperación. En este se contempla quién mantendrá counicación con el/la enlace de Prevención y Protección antes y despúes de cada traslado terrestre o aérero, al finalizar cada jornada de trabajo y en caso de emergencia. Por otro lado, mediante los directorios de contactos de emergencia en territorio (Hospitales o puestos de salud, Bomberos, Inspección de Policía, Personería, Alcaldía, entre otros), y de contactos familiares, se establece con el equipo que estará en terreno, quién se comunica con determinado contacto según el tipo de sitación que se presente. Cabe resaltar, que en niguna de las 11 Prospecciones y Recuperaciones que se han llavdo a cabo en lo que va del año, ha sido necesario activar alguna de las rutas de emergencia establecidas. 
 https://drive.google.com/drive/folders/18GSwRz3d9Kxb6maDaeogCVjWbKKqAOB6?usp=sharing</t>
  </si>
  <si>
    <t xml:space="preserve">"
En la elaboración de los 11 Planes de Contingencia durante el segundo trimestre de 2022, se establece la manera en que se va a hacer el monitoreo en cada una de las acciones humanitarias de Prospección y Recuperación. En este se contempla quién mantendrá comunicación con el/la enlace de Prevención y Protección antes y despúes de cada traslado terrestre o aérero, al finalizar cada jornada de trabajo y en caso de emergencia. Por otro lado, mediante los directorios de contactos de emergencia en territorio (Hospitales o puestos de salud, Bomberos, Inspección de Policía, Personería, Alcaldía, entre otros), y de contactos familiares, se establece con el equipo que estará en terreno, quién se comunica con determinado contacto según el tipo de sitación que se presente. Cabe resaltar, que en niguna de las 11 Prospecciones y Recuperaciones que se han llavdo a cabo en lo que va del trimestre, ha sido necesario activar alguna de las rutas de emergencia establecidas. 
https://drive.google.com/drive/folders/18GSwRz3d9Kxb6maDaeogCVjWbKKqAOB6"
</t>
  </si>
  <si>
    <t>Durante el primer trimestre de la vigencia se recuperaron 45 cuerpos, mdiante acciones de recuperación, asociados a planes regionales de búsqueda y autos proferidos por la JEP, lo que evidencia una efectiva implementación de los planes operativos trabajados:
 1.Samaná Caldas - PRB del Magdalena Medio Caldense: veintiséis (26) prospecciones, tres (3) acciones de recuperación y tres (3) cuerpos recuperados.
 2.Ovejas - Sucre: PRB Montes de María y Morrosquillo: quince (15) prospecciones, una (1) acción de recuperación y un (1) cuerpo recuperado.
 3. Málaga – Santander: PRB Sarare Una (1) acción de recuperación y un (1) cuerpo recuperado.
 4.Urrao – Antioquia: PRB de Suroeste Antioqueño (En formulación): una (1) prospección, nueve (9) acciones de recuperación y nueve (9) cuerpos recuperados.
 5.Montañita – Caquetá: PRB Caquetá Sur: dos (2) prospecciones, cuatro (4) acciones de recuperación y cuatro (4) cuerpos recuperados.
 6.Tarso – Cauca: PRB Plan Regional de Búsqueda del Oriente del Cauca: dos (2) prospecciones, tres (3) acción de recuperación y tres (3) cuerpos recuperados.
 7.Suaza – Huila: PRB Sur del Huila: cinco (5) acciones de recuperación y cinco (5) cuerpos recuperados en el Cementerio San José de Suaza – Fosa tipo Colectiva.
 8.Puerto Berrio – Antioquia: PRB Magdalena Medio Caldense y Medidas Cautelares AUTO SAR AT 261 DE 2020 Fase 5: sesenta y cinco (65) acciones de recuperación y diecinueve (19) cuerpos recuperados en el Cementerio La Dolorosa en Puerto Berrio.</t>
  </si>
  <si>
    <t>Durante el segundo  trimestre de la vigencia se recuperaron 103 cuerpos, mdiante acciones de recuperación, asociados a planes regionales de búsqueda y autos proferidos por la JEP, lo que evidencia una efectiva implementación de los planes operativos trabajados:
1.Cementerio la Dolorosa - Puerto Berrio - Antioquia – PRB de los Puertos del Magdalena Medio y Medidas Cautelares AUTO SAR AT 261 DE 2020: 10 cuerpos recuperados
2.San Juanito – Predio La Primavera - PRB del Meta subregión Capital y Piedemomte (En formulación): 1 cuerpo recuperado
3.Bolívar - Valle del Cauca - PRB Occidente del Valle del Cauca (En formulación): Cementerio corregimental La Tulia 2 cuerpos recuperados.
4.Cementerio Católico la Dorada – Caldas: PRB Magdalena Medio Caldense: 22 cuerpos recuperados
5.Orito – Putumayo: PRB Bajo Putumayo: 3 Cuerpos recuperados
6.San José de Apía – Risaralda PRB Centro de Antioquia (En construcción): 17 cuerpos recuperados.
7.Aguazul – Casanare - PRB Suroccidente del Casanare: 21 cuerpos recuperados.
8.Matanza – Santander – Plan Nacional de búsqueda: :4 Cuerpos recuperados
9.El Copey – Barranquilla - PRB centro y sur de Magdalena y noroccidente del Cesar: 18 cuerpos recuperados.
10.La Victoria – Amazonas – Plan Nacional de búsqueda: 4 cuerpos recuperados.
11.Santander de Quilichao – Cauca:  PRB Sur del Valle del Cauca y Norte del Cauca: 1 cuerpo recuperado
Dificultades durante el período:
-Durante el mes de mayo fueron aplazadas tres comisiones: Montes de María – Sucre, Dabeiba –Antioquia y Paz de Ariporo - Casanare por temas de seguridad en terreno asociadas al período electoral y a otras situaciones de orden público.
Una de las principales razones por las cuales no se ha logrado cumplir con la meta de número de cuerpos recuperados es porque a la fecha no se ha recibido de todos los GITT la información de las prospecciones y recuperaciones, fruto de las investigaciones adelantadas, lo que dificulta poder tener un plan B en los casos que una comisión deba ser cancelada por temas de seguridad o por cualquier otra eventualidad (condiciones de salud, de clima, etc)
-También se debe tener en cuenta que en algunas comisiones no se logran recuperar el número de cuerpos proyectados, por ejemplo, en Puerto Berrio la recuperación de cuerpos bajo en un 70%, ya que muchos de ellos no eran de interés forense, es decir, no cumplían con los requisitos de selección.
-Sin embargo, como parte del seguimiento realizado por la SGTT a los indicadores en estado de riesgo, se solicitó a los Grupos Interno de Trabajo Territorial [GITT] la cantidad de lugares que se visitarán con potencial forense en lo que resta del año, esta información se encuentra en etapa de análisis,   depuración y concertación por parte de los antropólogos forenses de la DTPRI, para  tener un plan de trabajo más efectivo y asegurar el cumplimiento de la meta.</t>
  </si>
  <si>
    <t>Realizar los trámites respectivos para la entrega de los cuerpos recuperados al Instituto Nacional de Medicina Legal y Ciencias Forenses - INMLCF, con sus respectivos oficios y anexos.</t>
  </si>
  <si>
    <t>Durante el primer trimestre de la vigencia se realizaron los trámites respectivos para la entrega de los cuerpos 45 recuperados por la UBPD al Instituto Nacional de Medicina Legal y Ciencias Forenses - INMLCF, con sus respectivos oficios y anexos.
 1.Samaná Caldas - PRB del Magdalena Medio Caldense (3) cuerpos recuperados.
 2.Ovejas - Sucre: PRB Montes de María y Morrosquillo: un (1) cuerpo recuperado.
 3. Málaga – Santander: PRB Sarare un (1) cuerpo recuperado.
 4.Urrao – Antioquia: PRB de Suroeste Antioqueño (En formulación): nueve (9) cuerpos recuperados.
 5.Montañita – Caquetá: PRB Caquetá Sur: cuatro (4) cuerpos recuperados.
 6.Tarso – Cauca: PRB Plan Regional de Búsqueda del Oriente del Cauca: tres (3) cuerpos recuperados.
 7.Suaza – Huila: PRB Sur del Huila cinco (5) cuerpos recuperados en el Cementerio San José de Suaza – Fosa tipo Colectiva.
 8.Puerto Berrio – Antioquia: PRB Magdalena Medio Caldense y Medidas Cautelares AUTO SAR AT 261 DE 2020 Fase (19) cuerpos recuperados en el Cementerio La Dolorosa en Puerto Berrio.</t>
  </si>
  <si>
    <t>Durante el segundo trimestre de la vigencia se realizaron los trámites respectivos para la entrega de los 103 cuerpos  recuperados por la UBPD al Instituto Nacional de Medicina Legal y Ciencias Forenses - INMLCF, con sus respectivos oficios y anexos.
Como evidencia se aportan los oficios al INMLCF de la entrega de los cuerpos recuperados y/o fichas de prospección y recuperación donde se evidencia el detalle de la  entrega y custodia de cuerpos al INMLCF por la UBPD.</t>
  </si>
  <si>
    <t>Elaborar y presentar informe ejecutivo con el resultado de las acciones humanitarias realizadas  (recuperación de cuerpos).</t>
  </si>
  <si>
    <t>Durante el primer trimestre el Grupo Interno de Prospección de la DTPRI presentó un total de 7 Informes ejecutivos de las acciones humanitarias realizadas de y recuperación de cuerpos:
1.Samaná Caldas - PRB del Magdalena Medio Caldense
2.Ovejas - Sucre: PRB Montes de María y Morrosquillo
3. Málaga – Santander: PRB Sarare 
4.Urrao – Antioquia: PRB de Suroeste Antioqueño (En formulación
5.Montañita – Caquetá: PRB Caquetá Sur:
6.Tarso – Cauca: PRB Plan Regional de Búsqueda del Oriente del Cauca
7.Suaza – Huila: PRB Sur del Huila</t>
  </si>
  <si>
    <t>Durante el segundo  trimestre el Grupo Interno de Prospección de la DTPRI presentó un total de 11 Informes ejecutivos de las acciones humanitarias realizadas de y recuperación de cuerpos:
1.Cementerio la Dolorosa - Puerto Berrio - Antioquia – PRB de los Puertos del Magdalena Medio y Medidas Cautelares AUTO SAR AT 261 DE 2020
2.San Juanito – Predio La Primavera - PRB del Meta subregión Capital y Piedemomte (En formulación)
3.Bolívar - Valle del Cauca - PRB Occidente del Valle del Cauca (En formulación): Cementerio corregimental La Tulia
4.Cementerio Católico la Dorada – Caldas: PRB Magdalena Medio Caldense
5.Orito – Putumayo: PRB Bajo Putumayo
6.San José de Apía – Risaralda PRB Centro de Antioquia (En construcción)
7.Aguazul – Casanare - PRB Suroccidente del Casanare
8.Matanza – Santander – Plan Nacional de búsqueda
9.El Copey – Barranquilla - PRB centro y sur de Magdalena y noroccidente del Cesar
10.La Victoria – Amazonas – Plan Nacional de búsqueda
11.Santander de Quilichao – Cauca:  PRB Sur del Valle del Cauca y Norte del Cauca</t>
  </si>
  <si>
    <t>Construir el Plan de localización de la Persona encontrada con vida.</t>
  </si>
  <si>
    <t xml:space="preserve">Subirección de Análisis, Planeación y Localización para la Búsqueda y Grupos Internos de Trabajo Territorial </t>
  </si>
  <si>
    <t>Dirección Técnica de Prospección, Recuperación e Identificación - Subdirección General Técnica y Territorial</t>
  </si>
  <si>
    <t>No se reporta avance por parte de las áreas responsables.</t>
  </si>
  <si>
    <t xml:space="preserve">DTPRI: Durante el período el Grupo interno de identificación aporto en la construcción del Plan de loalización de la persona encontrada con vida de un caso del  Grupo Interno de Trabajo Territorial  (GITT) Villavicencio.
SAPLB: En el primer trimestre, el seguimiento lo venía haciendo la Dirección de Participación. Fueron 6 los informes presentados (https://docs.google.com/spreadsheets/d/12CK9gTQO8z9HvIkCLa34tOK0fLL8lu-b/edit#gid=1114653150)
Conforme al procedimiento de localización de personas encontradas con vida, actualizado y formalizada esta actualización el día 29 de abril, en el que se decidió que los informes narrativos de hipótesis de localización se validan en la SAPL se reporta la construcción de 1 informe narrativo, el cual fue presentado el día 10 de mayo, correspondiente a la PDD con ID 10184 https://drive.google.com/drive/folders/1s7VSCWT7dRSL9PFFNMdz7X3NwMqhbrXQ?usp=sharing </t>
  </si>
  <si>
    <t>Aplicar el procedimiento de verificación de identidad para persona encontrada con vida</t>
  </si>
  <si>
    <t>El Grupo interno de identificación realizó seguimiento a los casos PEV que se venían trabajando con los diferentes GITT y participó en mesas inter direcciones así:
 1.Caso PEV GITT Pasto: Se definió caso como competencia de la Unidad, el 03 de marzo se realizó toma de muestras en Sabanatorres – Santander. Caso en proceso
 2.Caso PEV GITT Barranquilla y Montería: El 02 de febrero 2022: Se lleva a cabo reunión Inter direcciones, y los GITT: Diálogo de cierre y elaboración de acta de cierre del proceso de búsqueda.
 3.Casos 1 PEV GITT Villavicencio: EL 10 de febrero 2022: Reunión para apoyar al GITT-Villavicencio para la preparación del AOF con la PEV quien se presume su posible identidad.
 4.Casos 2 PEV GITT Villavicencio: 01/03/2022: Reunión Inter direcciones para exponer el caso y retroalimentación. Se comparte documento del plan de localización describiendo el método adecuado para verificación de identidad.
 5.Caso PEV GITT Medellín 25/02/2022: En reunión con el GNASIVJRNR se indica no exclusión del cotejo genético, sin embargo, este dato está en proceso de verificación y contrastación con la información no genética. 25/03/2022: Se solicita al INMLCF informar avances del caso en reunión con el GNASVJRNR - SSF: aún no se ha realizado el cotejo genético.
 6.Caso PEV GITT Apartadó 03/02/2022: Se lleva a cabo reunión Inter direcciones, y los GITT: Contexto del plan de localización y definición de la competencia del caso por parte de la Unidad. 
 7.Caso PEV GITT Cúcuta: 02/03/2022: Pendiente de toma de huellas digitales y de entrevista a PEV por parte del GITT, pero a la fecha se encuentra pendiente la programación de la jornada de toma de muestra por parte del GITT.
 8.Caso PEV ET Sincelejo: 21/01/2022: La DTPRI envía solicitud al INMLCF para toma de muestra biológica. 09/02/2022: El INMLCF realiza toma de muestra biológica al familiar. Caso en proceso.
 9.Caso PEV ET Barrancabermeja: 02/03/2022: Por parte del GITT se programará para el mes de abril la jornada para toma de muestra biológica. Caso en proceso
 10.Caso PEV Ibagué: 20-01-2022: toma de registro decadactilar, muestra biológica y entrevista técnica con fines de identificación a la PEV. 03-02-2022: Envío de cotejo dactiloscopico a la RNEC.17-03-2022: Se recibe respuesta de la RNEC con el resultado del cotejo dactiloscópico de las huellas dactilares de la PEV. 22-03-2022: entrevista con fines de identificación con familiar de la PDD. Caso en proceso. 
 11.Caso PEV GITT Mocoa: Se establece contacto con el GITT de Mocoa para programar toma de huella y así confirmar identidad. Caso en proceso.</t>
  </si>
  <si>
    <t>Durante el segundo trimestre la Dirección Técnica de prospección, recuperación e identificación realizó verificación de identidad a cuatro (4) casos de personas encontrada con vida:
1.Caso Persona Encontrada con vida Grupo Interno de Trabajo Territorial (GITT) Pasto de Sabanatorres – Santander. Identificación Integral – dactiloscopia.
2.Caso Persona Encontrada con vida Grupo Interno de Trabajo Territorial (GITT) Ibagué: Se recibe respuesta de la RNEC con el resultado del cotejo dactiloscópico de las huellas dactilares de la PEV positivo. 
3.Caso Persona Encontrada con vida Grupo Interno de Trabajo Territorial (GITT) Medellín: El método utilizado para la verificación de identidad fue mediante toma de muestra perfil genético analizado por el perito en genética del INMLCF. Se entabla diálogo en momentos separados con Alba Lucía Arias y con Isaura Arias de Arango para socializar el informe de verificación de identidad. Se propone como fecha de reencuentro: la última semana de agosto.
4.Caso Persona Encontrada con vida Grupo Interno de Trabajo Territorial  (GITT) Villavicencio:: Identificación Integral – dactiloscopia.
Adicional, el Grupo interno de identificación realizó seguimiento a los casos PEV con los diferentes GITT y participó en mesas interdirecciones de la siguiente manera:
1. Caso Persona Encontrada con vida Grupo Interno de Trabajo Territorial  (GITT) Apartadó / ET Medellín. 12/04/2022: Se toma muestra biológica a familiares para verificación de la identidad de la persona encontrada con vida. 20/04/2022: Mediante el oficio UBPD-1-2022-003404 se brinda a la SSF del INMLCF el contexto del caso para posterior procesamiento de las muestras y cotejo genético 22/04/2022: Mediante oficio UBPD-1-2022-003524 se envían muestras para su procesamiento, ingreso y cruce de perfiles en el BPGD 03/06/2022: Pendiente informe de genética para continuar el proceso. 
2.Caso Persona Encontrada con vida Grupos Internos de Trabajo Territorial (GITT)Cúcuta y Bogotá: 25/04/2022: Se recibe informe de toma de huellas digitales. Se envía consulta a Registraduría. 28/06/2022: Resultado cotejo dactiloscópico positivo. En conversación con los dos GITT, para recibir información que permita ser utilizada en la comparación de variables en el informe de verificación de identidad de la persona encontrada con vida
3.Caso PEV ET Sincelejo: Resultado de genética no excluyente. Construcción de informe de verificación de identidad. Se solicita información sobre tomas de muestras realizadas a los muestradantes al INMLCF. Caso en proceso.
4.Caso PEV ET Barrancabermeja: 02/03/2022: Por parte del GITT se programará para el tercer trimestre la jornada para toma de muestra biológica. Caso en proceso  
5.Caso PEV GITT Mocoa: Se establece contacto con el GITT de Mocoa para programar toma de huella y así confirmar identidad. Caso en proceso.</t>
  </si>
  <si>
    <t>Generar Informe Técnico Forense de verificación de identidad de persona encontrada con vida</t>
  </si>
  <si>
    <t>Generar la solicitud sobre información de tomas de muestras al muestradante realizadas por otras entidades previamente y verificar su respuesta</t>
  </si>
  <si>
    <t>El Grupo interno de identificación de la DTPRI, generó las solicitud es sobre información de tomas de muestras al muestradante realizadas por otras entidades previamente y verificar su respuesta</t>
  </si>
  <si>
    <t>El Grupo interno de identificación de la DTPRI, generó las solicitud es sobre información de tomas de muestras al muestradante realizadas por otras entidades previamente y verificar su respuesta.
Como evidencia se aporta la Matriz "Solicitudes INMLCF-DTPRI-UBPD 2021-05-25 trabajado.xlsx" (administrada directamente por el INMLCF), en la cual se registran dichas solciitudes y se verifca su respuesta.</t>
  </si>
  <si>
    <t>Realizar entrevistas técnico forenses con fines de identificación a familiares con su respectivo seguimiento en el Sistema de Información Red de Desaparecidos y Cadáveres - SIRDEC</t>
  </si>
  <si>
    <t>El grupo Interno de identificación realizó entrevista técnico con fines de identificación a familiares con su respectivo seguimiento en el Sistema de Información Red de Desaparecidos y Cadáveres - SIRDEC a las muestras tomadas durante el primer trimestre del año:75 muestradantes para un total de 150 muestras biológicas de referencia</t>
  </si>
  <si>
    <t>El grupo Interno de identificación realizó entrevista técnico con fines de identificación a familiares con su respectivo seguimiento en el Sistema de Información Red de Desaparecidos y Cadáveres - SIRDEC a las muestras tomadas durante el segundo trimestre del año: 539 muestradantes para un total de 1078 muestras biológicas de referencia</t>
  </si>
  <si>
    <t>Realizar jornadas integrales de toma de muestras biológicas a familiares.</t>
  </si>
  <si>
    <t>Durante el primer trimestre, la DTPRI realizó jornadas para obtener muestras biológicas de referencia para análisis genéticos en el proceso de identificación, garantizando la calidad de la misma y la adecuada selección del muestradante, dentro del marco humanitario y extrajudicial de la Unidad de Búsqueda de Personas dada por Desaparecidas. 
 En total se tomaron 150 muestras biológicas correspondientes a 75 muestradantes - familiares de casos de PDD y PEV.</t>
  </si>
  <si>
    <t xml:space="preserve">Durante el segundo trimestre, la DTPRI realizó jornadas para obtener muestras biológicas de referencia para análisis genéticos en el proceso de identificación, garantizando la calidad de la misma y la adecuada selección del muestradante, dentro del marco humanitario y extrajudicial de la Unidad de Búsqueda de Personas dada por Desaparecidas. 
 En total se tomaron 1078  muestras biológicas correspondientes a 539  muestradantes - familiares de casos de PDD y PEV.
A corte del 30 de junio de 2022, no se logró el cumplimiento de la meta proyectada, quedando el indicador en riesgo con un avance acumulado del 30.7% y un rezago de 501 muestradantes para tomar muestra biológica de referencia en el tercer trimestre del año. Como parte de la planeación para cumplir con la proyección de muestradantes, se diseñó en articulación con los Grupos Internos de Trabajo Territorial (GITT) una programación de las jornadas de toma de muestras a realizar durante la vigencia en los diferentes territorios del país.
</t>
  </si>
  <si>
    <t>Generar informe de las muestras biológicas tomadas</t>
  </si>
  <si>
    <t>El Grupo interno de identificación de la DTPRI, generó los respectivos informes de las muestras biologicas tomadas durante el primer trimestre del año: 150 muestras biológicas correspondientes a 75 muestradantes.
  - PRB de Pacífico Nariñense: Soacha - Cundinamarca: Total muestradantes 1 - Total Muestras tomadas 2
 - PRB Cordillera Central (en formulación): Chinchiná Caldas: Total muestradantes 1- Total Muestras tomadas 2
 - PRB San José del Guaviare (en formulación): Bogotá: Total muestradantes 2 - Total Muestras tomadas 4
 - Bogotá: PRB Alto y Medio Atrato. Solicitudes de búsqueda independientes M-19 Total muestradantes 1- Total Muestras tomadas 2
 - PRB Caquetá Centro: Bogotá: Total muestradantes 1 - Total Muestras tomadas 2
 - PRB Oriente Antioqueño: Bogotá: Total muestradantes 1 - Total Muestras tomadas 2
 - Solicitudes de búsqueda independientes: Bogotá: Total muestradantes 2 - Total Muestras tomadas 4
 - Solicitudes de búsqueda independientes: Garagoa, Boyacá: Total muestradantes 3 - Total Muestras tomadas 6
 - PRB Cordillera Central (en formulación) y PRB Caquetá Centro: Ibagué: Total muestradantes 5 - Total Muestras tomadas 10
 - PRB Sabana (en formulación) - Colectivo 82: Bogotá: Total muestradantes 3 - Total Muestras tomadas 6
 - PRB de Pacífico Nariñense: Sabana torres – Santander Total muestradantes 1 - Total Muestras tomadas 2
 - PRB Occidente (en formulación): Bogotá: Total muestradantes 3 - Total Muestras tomadas 6
 - PRB Magdalena Medio Caldense: Samaná: Total muestradantes 19 - Total Muestras tomadas 38
 - PRB Pacifico Nariñense: Barbacoas Nariño: Total muestradantes 30 - Total Muestras tomadas 60</t>
  </si>
  <si>
    <t>El Grupo interno de identificación de la DTPRI, generó los respectivos informes de las muestras biologicas tomadas durante el segundo  trimestre del año: 1078  muestras biológicas correspondientes a 539 muestradantes.
-PRB Caquetá Sur: Total muestradantes 36 - Total Muestras tomadas 72
-PRB Catatumbo, PRB Frontera y área metropolitana Cúcuta, PRB César, PRB Sur de Bolívar: Total muestradantes 31 - Total Muestras tomadas 62
-PRB Centro Oriente del Meta: Total muestradantes 25 - Total Muestras tomadas 50
-PRB Sabana (en formulación) - Colectivo 82: Total muestradantes 2 - Total Muestras tomadas 4
-PRB Valle de Aburrá: Total muestradantes 5 - Total Muestras tomadas 10
-PRB del Suroccidente del Casanare.: Total muestradantes 102- Total Muestras tomadas 204
-PRB Centro del Cesar: Total muestradantes 20 - Total Muestras tomadas 40
-PRB Sur del Huila: Total muestradantes 39 - Total Muestras tomadas 78
-PRB Sabana (en formulación) : Total muestradantes 2 - Total Muestras tomadas 4
-PRB Magdalena Medio Caldense: Total muestradantes 37- Total Muestras tomadas 74
-PRB Catatumbo, PRB Frontera y area metropolitana Cúcuta, PRB César, PRB Sur de Bolívar: Total muestradantes 58 – Total Muestras tomadas 116
-PNB: Total muestradantes 2 - Total Muestras tomadas 4
-PRB Caquetá Norte Y Caquetá Sur: Total muestradantes 34 - Total Muestras tomadas 68
-Plan Regional de búsqueda de Sur del Valle y Norte del Cauca y del Plan Nacional de búsqueda: Total muestradantes 76 - Total Muestras tomadas 152
-PRB Magdalena Medio Caldense: Total muestradantes 31 - Total Muestras tomadas 62
-PRB Centro - Sur del Magdalena y Noroccidente del Cesar; Centro del Cesar; y Sur La Guajira - Norte del Cesar: Total muestradantes 33 - Total Muestras tomadas 66
-PRB del Suroccidente del Casanare. : Total muestradantes 1 - Total Muestras tomadas 2
-PRB Valle del Magdalena y Nevados (en construcción) y PRB Cordillera Central: Total muestradantes 3 - Total Muestras tomadas 6
-PRB Cordillera Central: Total muestradantes 2 - Total Muestras tomadas 4
Como resultado se obtiene:
- Actualización y registro en base de datos de toma de muestras de familiares de referencia.
- Registro en el módulo de desaparecidos del SIRDEC de la información de los/as muestradantes en la sección “familiares asociados al desaparecido”.
- Envío y solicitud de procesamiento, ingreso al Banco de Perfiles Genéticos y cruces de las muestras biológicas tomadas, al INMLCF.</t>
  </si>
  <si>
    <t>Llevar a cabo reunión mensual con el Grupo Nacional de Apoyo al Sistema de Verdad, Justicia, Reparación y No Repetición del Instituto Nacional de Medicina Legal y Ciencias Forenses - INMLCF para fortalecer e impulsar el proceso de búsqueda que adelanta la UBPD</t>
  </si>
  <si>
    <t>Se tuvieron mesas de trabajo con el grupo nacional de Apoyo a la UBPD del INMLCF (GNAUBPD-SSF) ahora llamado Grupo Nacional de Apoyo al Sistema de Verdad, Justicia, Reparación y No Repetición del INMLCF los días 02 de febrero, 25 de febrero y 25 de marzo de 2022. para fortalecer e impulsar el proceso de búsqueda que adelanta la UBPD.</t>
  </si>
  <si>
    <t>Se tuvieron mesas de trabajo con el grupo nacional de Apoyo a la UBPD del INMLCF (GNAUBPD-SSF) ahora llamado Grupo Nacional de Apoyo al Sistema de Verdad, Justicia, Reparación y No Repetición del INMLCF  los días 29 de abril, 06 de mayo, 26 de mayo y 28 de junio de 2022.para fortalecer e impulsar el proceso de búsqueda que adelanta la UBPD.</t>
  </si>
  <si>
    <t>Registrar solicitudes de gestión para impulsar la identificación de cadáveres en el Sistema de Información Red de Desaparecidos y Cadáveres - SIRDEC y su seguimiento</t>
  </si>
  <si>
    <t>El grupo Interno de identificación realizó seguimiento en el Sistema de Información Red de Desaparecidos y Cadáveres - SIRDEC a las muestras tomadas durante el primer trimestre del año:75 muestradantes para un total de 150 muestras biológicas de referencia.</t>
  </si>
  <si>
    <t>El grupo Interno de identificación realizó seguimiento en el Sistema de Información Red de Desaparecidos y Cadáveres - SIRDEC a las muestras tomadas durante el segundo  trimestre del año:539 muestradantes para un total de 1078 muestras biológicas de referencia.</t>
  </si>
  <si>
    <t>Realizar el seguimiento al proceso de identificación de los cuerpos entregados por la UBPD y por otras entidades al Instituto Nacional de Medicina Legal y Ciencias Forenses - INMLCF</t>
  </si>
  <si>
    <t>La DTPRI realizó seguimiento al proceso de identificación de 45 cuerpos recuperados por la Unidad y a 39 cuerpos recuperados por otras entidades, Total de cuerpos: 84
 Los Avances en los procesos de identificación de los (02) dos cuerpos con orientación de identidad, recuperados por la UBPD:
 -01 cuerpo recuperado en el año 2021 por la UBPD, en San Juanito Meta, asociados al Plan Regional del Meta, fue identificado por el INMLCF a partir de la información aportada por la UBPD. Se han realizado acciones de fortalecimiento con los familiares, y entrega de informes periciales, en conjunto con la organización acompañante. Se encuentran pendientes iniciar las actividades relacionadas con el proceso de la Entrega Digna.
 - 01 cuerpo recuperado en Arauca en el año 2021, e identificado, asociado al Plan Regional del Sarare, a partir de información aportada por la UBPD. Se encuentra pendiente acción, de entrega de resultados e informes periciales a los familiares, y la explicación forense de los mismos, para iniciar las actividades de la Entrega Digna</t>
  </si>
  <si>
    <t xml:space="preserve">La DTPRI realizó seguimiento al proceso de identificación de 121 cuerpos recuperados por la Unidad y a 7 cuerpos recuperados por otras entidades, Total de cuerpos: 128
se presentaron avances en los procesos de identificación de un (01) cuerpo con orientación de identidad, recuperados por la FGN:
-01 cuerpo recuperado en el año 2010 por la FGN en Chita- Boyacá: Desde la UBPD, se envió a INML información útil para impulsar la identificación del cuerpo, comparando información ante- mortem con dos necropsias, una efectuada en 2003 y otra efectuada en 2010. La solicitud de búsqueda de la PDD fue llevada por la UBPD a las mesas técnicas para entregas dignas con la FGN. Finalmente, se acuerda entre la UBPD y la FGN la coordinación para la entrega digna e inhumación de la PDD. </t>
  </si>
  <si>
    <t>Continuar con la fase de recolección de información del proyecto de Impulso a la identificación</t>
  </si>
  <si>
    <t>Durante el primer trimestre del año se dio continuidad a la fase de diagnóstico del proyecto "Impulso al proceso de Identificación de cadáveres en condición de no identificados en Colombia", en lo relacionado con el registro de datos en SIRDEC de expedientes anteriores al año 2007 y con la recolección de información en el instrumento diagnóstico, en las ciudades de Bogotá, Cali, Medellín, Barraquilla, realizando labores administrativas para la contratación de 19 técnicos para la fase de recolección.
 Para el mes de febrero del año 2022 se realizó alistamiento de los casos, entrenamiento a contratistas en la fase de recolección en el instrumento de diagnóstico diseñado por la UBPD y en el proyecto retrospectivo SIRDEC por el INMLCF.
 Los resultados obtenidos desde el 01 de enero al 31 de marzo de 2022, en las ciudades donde se desarrolla el proyecto son los siguientes:
 - En total se ingresaron 551 casos en el instrumento de diagnóstico.
 - Se ingresaron 197 casos en el SIRDEC – Proyecto Retrospectivo.</t>
  </si>
  <si>
    <t>Durante el segundo   trimestre del año se dio continuidad a la fase de diagnóstico del proyecto "Impulso al proceso de Identificación de cadáveres en condición de no identificados en Colombia", en lo relacionado con el registro de datos en SIRDEC de expedientes anteriores al año 2007 y con la recolección de información en el instrumento diagnóstico, en las ciudades de Bogotá, Cali, Medellín, Barraquilla.
 Los resultados obtenidos desde el 01 de abril  al 30 de junio de 2022, en las ciudades donde se desarrolla el proyecto son los siguientes:
- En total se ingresaron 2029 casos en el instrumento de diagnóstico.
- Se ingresaron 2022 casos en el SIRDEC – Proyecto Retrospectivo.
- Se realizó un análisis integral de 2661 casos con planes de acción en Regional Oriente</t>
  </si>
  <si>
    <t>Aumentar la capacidad de analisis de la información del Proyecto de impulso a la identificación</t>
  </si>
  <si>
    <t>Durante el primer trimestre del año se dio continuidad a la fase de revisión de la información recolectada en el instrumentos de diagnóstico de la UBPD de los casos en los cuales el cadáver continúa sin identificar del proyecto "Impulso al proceso de Identificación de cadáveres en condición de no identificados en Colombia", en las ciudades de Bogotá, Cali, Medellín, Barraquilla, realizando labores administrativas para la contratación 11 contratistas para la fase de análisis.
 Los resultados obtenidos desde el 01 de enero al 31 de marzo de 2022, en las ciudades donde se desarrolla el proyecto son los siguientes:
 - Se realizó un análisis integral de 262 casos en Regional Oriente</t>
  </si>
  <si>
    <t>Durante el primer trimestre del año se dio continuidad a la fase de revisión de la información recolectada en el instrumentos de diagnóstico de la UBPD de los casos en los cuales el cadáver continúa sin identificar del proyecto "Impulso al proceso de Identificación de cadáveres en condición de no identificados en Colombia", en las ciudades de Bogotá, Cali, Medellín, Barraquilla.
 Los resultados obtenidos desde el 01 de abril  al 30 de junio  de 2022, en las ciudades donde se desarrolla el proyecto son los siguientes:
- Se realizó un análisis integral de 2661 casos con planes de acción en Regional Oriente</t>
  </si>
  <si>
    <t>Solicitar al Grupo  Nacional de Apoyo al Sistema de Verdad, Justicia, Reparación y No Repetición del Instituto Nacional de Medicina Legal y Ciencias Forenses - INMLCF cruces de perfiles genéticos en el Banco de Perfiles Genéticos de Desaparecidos - BPGD.</t>
  </si>
  <si>
    <t>Se tuvieron mesas de trabajo con el grupo nacional de Apoyo a la UBPD del INMLCF (GNAUBPD-SSF) ahora llamado Grupo Nacional de Apoyo al Sistema de Verdad, Justicia, Reparación y No Repetición del INMLCF los días 02 de febrero, 25 de febrero y 25 de marzo de 2022, en las que se estableció una metodología de trabajo para la contabilización de las muestras que se han ingresado al Banco de Perfiles Genéticos (BPG) de desaparecidos por parte del Instituto Nacional de Medicina Legal y Ciencias Forenses en el SIRDEC.
 Como parte de esta metodología, se definió seguir manejando la Matriz “Solicitudes INMLCF - DTPRI UBPD” administrada y compartida directamente por el INMCLF , incluyendo una nueva hoja de cálculo con los siguientes datos para realizar la contabilización frente al total de muestras que la UBPD ha entregado para el respectivo procesamiento y su ingreso en el BPGD:
 -Código BPGD
 -Resultado del Cruce
 -Laboratorio localización del cadáver
 -Estado del proceso de verificación de la coincidencia
 -Resultado de la verificación.
 A la fecha, esta matriz se encuentra en etapa de actualización y se espera dar cumplimiento a la meta proyectada en el siguiente trimestre.</t>
  </si>
  <si>
    <t>Durante el segundo trimestre, el Grupo interno de trabajo de identificación de la Dirección Técnica de Prospección, registró en la Matriz “Solicitudes INMLCF - DTPRI UBPD” (administrada directamente por el INMCLF); el detalle del total de las muestras biológicas tomadas y entregadas por la UBPD al INMLCF durante la vigencia 2020 y 2021 para el respectivo procesamiento y su ingreso en el Banco de Perfiles Genéticos (BPGD).</t>
  </si>
  <si>
    <t>Realizar labores de seguimiento periódico en el Sistema de Información Red de Desaparecidos y Cadáveres de los cruces solicitados</t>
  </si>
  <si>
    <t>El Grupo interno de trabajo de identificación de la Dirección Técnica de prospección se encuentra en el proceso de verificación en el SIRDEC para actualizar el estado del procesamiento en el que se encuentran las muestras biológicas tomadas por la UBPD en el año 2020 y 2021, a través de la Matriz “Solicitudes INMLCF - DTPRI UBPD” administrada y compartida directamente por el INMCLF para tal fin.</t>
  </si>
  <si>
    <t>Durante el segundo trimestre, el Grupo interno de trabajo de identificación de la Dirección Técnica de Prospección, registró en la Matriz “Solicitudes INMLCF - DTPRI UBPD” (administrada directamente por el INMCLF); el detalle del total de las muestras biológicas tomadas y entregadas por la UBPD al INMLCF durante la vigencia 2020 y 2021 para el respectivo procesamiento y su ingreso en el Banco de Perfiles Genéticos (BPGD) y verifico su registro en el SIRDEC con los usuarios y perfiles que se tienen en la DTPRI. El resultado fue el siguiente:
-223 muestras biológicas entregadas por la UBPD al INMLCF en el año 2020 se encuentran con código de procesamiento e ingresadas al Banco de Perfiles Genéticos (BPG) de desaparecidos por parte del Instituto Nacional de Medicina Legal y Ciencias Forenses en el SIRDEC.
-De las 1514 muestras biológicas entregadas por la UBPD al INMLCF en el año 2021, 1377 se encuentran con código de procesamiento e ingresadas al Banco de Perfiles Genéticos (BPG) de desaparecidos por parte del Instituto Nacional de Medicina Legal y Ciencias Forenses en el SIRDEC.</t>
  </si>
  <si>
    <t>Realizar gestiones para que la UBPD pueda ser parte del Comité Interinstitucional de Genética Forense</t>
  </si>
  <si>
    <t>Dirección Técnica de Prospección, Recuperación e Identificación, Oficina Asesora Jurídica y Dirección General</t>
  </si>
  <si>
    <t>SGTT: Dentro del primer trimestre del presente año, mediante oficio con radicado UBPD-1-2022-001654 dirigido a la Fiscalía General de la Nación y el Instituto Nacional de Medicina Legal y Ciencias Forenses, la Directora General solicitó la integración de la UBPD como miembro del Comité Interinstitucional de Genética Forense.
 OAJ; Durante el primer trimestre de la vigencia 2022, la Oficina Asesora Jurídica no ha recibido solicitudes o consultas jurídicas sobre el particular por parte de la Subdirección General Técnica y Territorial, dependencia responsable de la actividad.</t>
  </si>
  <si>
    <t>OAJ: Durante el segundo trimestre de la vigencia 2022, la Oficina Asesora Jurídica ha brindado orientaciones a la Subdirección General Técnica y Territorial respecto a las gestiones a adelantar para promover que la UBPD haga parte del Comité Interinstitucional de Genética Forense.
SGTT: Dentro del segundo trimestre del presente año, mediante radicado UBPD-3-2022-007765 del 1 de junio de 2022, la Subdirección General, Técnica y Territorial solicitó a la Oficina Asesora Jurídica (OAJ) la revisión y apoyo para la interposición de documento correspondiente a una acción de tutela contra la Fiscalía General de la Nación y el Instituto Nacional de Medicina Legal y Ciencias Forenses, teniendo como finalidad obtener una respuesta a la petición con radicado UBPD-1-2022-001654. En respuesta a lo anterior, mediante el memorando UBPD-3-2022-008691 del 16 de junio de 2022, la OAJ indicó la pertinencia de reiterar la solicitud elevada ante la Fiscalía General de la Nación y el Instituto Nacional de Medicina Legal y Ciencias Forenses.</t>
  </si>
  <si>
    <t>Realizar mesas técnicas bimestrales que den cuenta de la inclusión de las estrategias de articulación interinstitucional en los Planes Regionales de Búsqueda - PRB</t>
  </si>
  <si>
    <t>Se realizó cronograma de trabajo para la realizacion de las mesas técnicas bimestrales que den cuenta de la inclusión de las estrategias de articulación interinstitucional en los Planes Regionales de Búsqueda, que permita aclarar dudas a los equipos territoriales sobre relacionamientos especificos.</t>
  </si>
  <si>
    <t>Durante el segundo trimestre y conforme a lo establecido en el cronograma planteado, sesionó la primera mesa bimensual con los GITT, cuyo objetivo fue presentar la estrategia de relacionamiento institucional y su metodología para la incorporación en los PRB aprobados en 2022.
Dado que fue la primera sesión de la mesa, fue necesario contextualizar a los GITT sobre el contenido de la estrategia,  presentar el cronograma de implementación, la metodología propuesta, la descripción del indicador al que atiende esta actividad y exponer los avances alcanzados en primer trimestre.
A la reunión asistieron las coordinaciones de cada GITT y el equipo de nivel central de la SGTT (ver acta de reunión)</t>
  </si>
  <si>
    <t>Formular acciones de mejora que se implementen en la articulación interinstitucional en los Planes Regionales de Búsqueda - PRB</t>
  </si>
  <si>
    <t>Se realizó cronograma de trabajo.
 Se realizó dos sesiones de trabajo con PRB Alto y Medio Atrato y Oriente Antioqueño, para identificar las acciones de mejora que se requiere en estos dos planes, durante las sesiones se realizó la identificacion de las instituciones y entidades existentes en el territorio, la priorizacion de cuales de ellas aportan al plan regional de busqueda, la clasificacion de cuales son prioritarias y secundarias y la clasificacion de con cuales de ellas se requiere implementar estrategia de relacionamiento local o nacional. (sistematición se encuentra en proceso).</t>
  </si>
  <si>
    <t xml:space="preserve">Durante el segundo trimestre se realizaron sesiones de trabajo con dos GITT para la identificación de acciones de mejora en la incorporación de la estrategia de relacionamiento institucional en 6 PRB aprobados durante la vigencia 2021, correspondientes a los GITT de Cúcuta y GITT de Florencia.
Los PRB Intervenidos Fueron: 
Sesión GITT Cúcuta: Esta sesión se desarrolló en la sede territorial de Cúcuta con el Grupo Interno de Trabajo dividido en dos subgrupos, uno por cada PRB, en este caso se socializó la estrategia de relacionamiento institucional con los dos equipos de PRB, posteriormente se concentró el trabajo con el equipo de PRB Catatumbo, identificando los actores claves para ese PRB, las acciones que se ha realizado hasta el momento con cada actor, las acciones que son necesarias hacer en el marco del PRB, la priorización de actores de acuerdo a su relevancia, entre prioritario, secundario, o poco relevante. La siguiente sesión de trabajo se realizó con el equipo de PRB Área Metropolitana y Frontera, tomando como base los actores ya identificados en el PRB Catatumbo, y describiendo las particularidades del relacionamiento con el mismo actor, se definió una sola matriz de estrategias de relacionamiento para ambos PRB. (ver anexo). 
Sesión GITT Caquetá: Esta sesión se realizó de manera simultánea para los 4 PRB liderados por este equipo (Plan Regional de Búsqueda Caquetá Centro, Plan Regional de Búsqueda de Caquetá Norte, Plan Regional de Búsqueda de Caquetá Sur, Plan Regional de Búsqueda del sur del Huila), en el ejercicio se logró poner en diálogo la lista de instituciones o entidades que tienen presencia en el territorio relacionadas con las búsqueda, las acciones realizadas con cada una de ellas en el marco de cada PRB identificando puntos de encuentro así como diferencias en el relacionamiento con cada actor de acuerdo con las particularidades de cada PRN, en el mismo sentido cada PRB identificó la necesidad de relacionamiento con cada actor conforme al plan operativo así como la prioridad del relacionamiento con cada actor. Por último, se definieron responsables del relacionamiento para cada PRB. (ver anexos). </t>
  </si>
  <si>
    <t>Hacer seguimiento a las acciones de mejora con relación a la articulación interinstitucional en los Planes Regionales de Búsqueda - PRB</t>
  </si>
  <si>
    <t>Se elaboró el cronograma de seguimiento para la vigencia 2022, el cual se realizará de manera general mediente el seguimeinto a Plan Operativo verificando que se hayan incluido acciones de relacionamiento institucional en los mismos, y otro mas exaustuvo luego de las visitas a territorio para verificar la estrategia de relacionamiento institucional en el PRB y las acciones de mejora que hayan quedado planteadas en los encuentros con los GITT.</t>
  </si>
  <si>
    <t>Se avanza en la elaboración de cronogramas para la incorporación de estrategias de conformidad con las sesiones llevadas a cabo, lo anterior materializable en el siguiente trimestre.</t>
  </si>
  <si>
    <t>Consolidar la definición de las 3 rutas de relacionamiento en conjunto con las áreas responsables de cada tema</t>
  </si>
  <si>
    <t>Asesor(a) para el Consejo Asesor</t>
  </si>
  <si>
    <t>Asesor(a) para relacionamiento interinstitucional - Asesor(a) para incidencia, relacionamiento público y posicionamiento político, Subdirección General Técnica y Territorial, Dirección Técnica de Participación, Contacto con Víctimas y Enfoques Diferenciales, Dirección Técnica de Información</t>
  </si>
  <si>
    <t>Durante el primer trimestre de 2022, se trabajó en la identificación de resposables de cada uno de los relacionamientos con las entidades, así como en el mapeo de actividades realizadas en el marco de los mismos.</t>
  </si>
  <si>
    <t>Continuar la implementación de las rutas de relacionamiento</t>
  </si>
  <si>
    <t>Asesor(a) para relacionamiento interinstitucional - Asesor(a) para incidencia, relacionamiento público y posicionamiento político</t>
  </si>
  <si>
    <t>En este trimestre se relizó una sesión extraoridnaria del Consejo Asesor y una sesión ordinaria Territorial en Bucaramanga Santander. Se continuó el trabajo con MinSalud y UARIV para la construcción de protocolos de relacionamiento con cada un de estas entidades.</t>
  </si>
  <si>
    <t>Socializar las rutas de relacionamiento con las respectivas entidades</t>
  </si>
  <si>
    <t>Actividad planteada para iniciar en el segundo trimestre</t>
  </si>
  <si>
    <t>La socialización de acciones se ha venido desarrollando especialmente en la instancia del CA:
 1. Reunión extraordinaria del 27 de abril (virtual) para presentación de los Informes UARIV sobre obstáculos de acceso al RUV con base en casos recopilados por delegados sociedad civil y del informe INMLCF sobre gestiones para el fortalecimiento del Instituto, 2.  Sesión extraordinaria virtual del 27 de abril para realizar la evaluación de la sesión ordinaria de Bucaramanga del primer periodo, 3. Sesión ordinaria del 1 de junio para socializar plan de acción, hoja de ruta y la la Ruta de Implementación de los Planes Regionales de Búsqueda.</t>
  </si>
  <si>
    <t>Definir la estrategia y establecer una ruta de trabajo articulada con otras entidades para disponer de lugares para la preservación de los cuerpos no identificados</t>
  </si>
  <si>
    <t>Dirección General - Dirección Técnica de Participación, Contacto con las Víctimas y Enfoques Diferenciales - Dirección Técnica de Prospección, Recuperación e Identificación - Grupos Internos de Trabajo Territorial</t>
  </si>
  <si>
    <t>En el primer trimestre de 2022 se retomó el contacto con el Ministerio de Interior con el fin de continuar el proceso de suscripción de un convenio entre esta entidad y la UBPD el cual permita el intercambio de información, acceso a los informes de caracterización de cementerios del pais como uno de los principales sitios o lugares de preservación de cuerpos. Además de generar un intercambio de información, este convennio permitirá el desarollo de acciones conjuntas en los mismos para la preservación de CNI y/o CINR y el fortalecimiento de las capacidades de Secretarías de Gobierno, sepultureros y administradores de cementerios.</t>
  </si>
  <si>
    <t>En el segundo trimestre, la SGTT en conjunto con la Subdirección de Gestión de Información, sostuvieron una reunión con la Dirección de Participación para presentar los avances en el relacionamiento con el Ministerio de Interior y la Propuesta de Comunicación Inicial para el Convenio Interadministrativo MinInterior-UBPD. En esta reunión se concluyó que la Dirección de Participación realizaría los aportes a la propuesta. Posteriormente, la propuesta fue compartida con la Dirección de Información y la Dirección de Prospección para su retroalimentación y ajustes.</t>
  </si>
  <si>
    <t>Culminar la elaboración del documento de orientaciones para la construcción de la estrategia de participación e incorporación de los Enfoques Diferenciales y de Género en Planes Regionales de Búsqueda</t>
  </si>
  <si>
    <t>Dirección Técnica de Participación, Contacto con las Víctimas y Enfoques Diferenciales</t>
  </si>
  <si>
    <t>En el marco de la labor de incoporación de la estrategia de participación y los enfoques diferenciales y de género en los Planes Regionales de Búsqueda, se culminó la elaboración interna [documento en proceso de revisión y aprobación por parte de la Directora de Participación, la DTIPLOC, la SGTT y la Dirección General] del documento titulado “Orientaciones generales para la construcción de las estrategias de participación en la búsqueda de las personas dadas por desaparecidas en el contexto y en razón del conflicto armado, incorporando los enfoques diferenciales, de género (mujeres y personas LGBTI) y territorial, en el marco de los planes regionales de búsqueda”. Este documento recoge entre otros aspectos, elementos planteados en las reuniones con las direcciones misionales y los GITT, que buscan orientar la incorporación de las estrategias de participación, enfoques diferenciales, de género, y étnicos, en el diseño, construcción de estrategias, plan operativo y actualización de los planes regionales de búsqueda de la UBPD. Se anexa el documento en su versión preliminar, el cual ya fue presentado para las revisiones que permitan su aprobación y se tiene contemplado que pueda cumplir con todo el proceso de aprobación en el segundo trimestre.</t>
  </si>
  <si>
    <t>Dentro de la estrategia de participación e incorporación de los enfoques diferenciales y de género en los Planes Regionales de Búsqueda, se culminó la elaboración interna de los documentos: 1. Orientaciones generales para la construcción de las estrategias de participación e incorporación de los enfoques diferenciales, étnicos y de género, en la búsqueda de las personas dadas por desaparecidas en el contexto y en razón del conflicto armado, en el marco de los planes regionales de búsqueda - UBPD. 2. Criterios a tener en cuenta en la incorporación estrategias de participación de los enfoques diferenciales, étnicos y de género, en la búsqueda de las personas dadas por desaparecidas en el contexto y en razón del conflicto armado, en el marco de los planes regionales de búsqueda – UBPD. Estos documentos fueron socializados con el equipo de la DTPCED el 1 de junio y ajustado a partir de las observaciones de la Directora de Participación el 13 de junio. Estos documentos brindan las directrices para la incorporación de las estrategias de participación e incorporación de los enfoques diferenciales, étnicos y de género en los PRB.</t>
  </si>
  <si>
    <t xml:space="preserve">Construir las estrategias de participación en cada Plan Regional de Búsqueda, incorporando las orientaciones definidas en el documento de la estrategia de participación e incorporación de los enfoques diferenciales y de género en los Planes Regionales de Búsqueda </t>
  </si>
  <si>
    <t xml:space="preserve">En el primer trimestre los GITT avanzaron en la construcción y ajuste de las estrategias de participación en los Planes Regionales de Búsqueda, de acuerdo con el estado de los planes. Estos avances se han venido dando en el marco de la articulación entre estos GITT y la Dirección de Participación, Contacto con las Víctimas y Enfoques Diferenciales, donde se han identificado los aspectos que se deben integrar a los planes en materia de participación y de que manera estas acciones van configurando la estrategia de participación.
Para este periodo se registran avances en 9 Planes Regionales de Búsqueda (PRB Sabana, PRB Occidente de Cundinamarca, PRB Sur Oriente- Cundinamarca - Bogotá, PRB del Magdalena Caldense, PRB Centro del Cesar, PRB Sarare, PRB Oriente Antioqueño, PRB Centro Oriente Meta y PRB del Meta), en la construcción de las estrategias de participación y de que manera se encuentran integrados a los planes temas como el relacionamiento con organizaciones, la incorporación de los enfoques diferenciales, entregas dignas y reencuentros y los mecanismos y espacios para la participación de las personas y las organizaciones. </t>
  </si>
  <si>
    <t>En el segundo trimestre de 2022 la Dirección Técnica de Participación, Contacto con las Víctimas y Enfoques Diferenciales y los Grupos Internos de Trabajo Territorial han culminado la labor de incorporar la estrategia de participación en 10 Planes Regionales de Búsqueda (PRB). Asi mismo, se continuan realizando acciones de trabajo articulado con los Grupos Internos de Trabajo Territoriales para esta labor, en este sentido, se han venido aclarando las inquietudes frente a la manera de incorporar la estrategia de participación y definiendo acciones para alimentar los planes operativos, la información de los avances en este trabajo se encuentra en un documento interno de trabajo que se anexa a este reporte, donde se van consignando los avances de la articulación. También se ajusto y presento el documento de orientaciones para la incorporación de estas estrategias en los PRB, que refleje las inquietudes que han venido manifestando los GITT, este documento se encuentra en su versión final para su revisión, aprobación y socialización con los GITT y ya se socializo con la dirección de participación.</t>
  </si>
  <si>
    <t>Hacer seguimiento a la implementación de las estrategias de participación y la incorporación de los enfoques diferenciales y de género (Mujer y LGBTI), en la implementación del plan operativo de cada Plan Regional de Búsqueda - PRB</t>
  </si>
  <si>
    <t xml:space="preserve">La Dirección Técnica de Participación, Contacto con las Víctimas y Enfoques Diferenciales desde 2021 se encuentra realizando la asesoría a los Grupos Internos de Trabajo Territorial para la incorporación de la estrategia de participación y los enfoques diferenciales en los Planes Regionales de Búsqueda y para el cumplimiento de esta labor se tienen definidos unos servidores y servidoras de esta dirección para el rol de referente territorial, que permita tener una comunicación fluida con los GITT y poder aportar de la mejor manera a las acciones de participación en cada uno de estos territorios. En este sentido se anexa un documento de avances de la articulación interna para la construcción de las estrategias de participación. 
Es así, como la entidad ha venido fortaleciendo sus equipos en la construcción de los planes regionales de búsqueda, lo que ha permitido aclarar las inquietudes frente a las estrategias de participación, su incorporación en los planes y su implementación, ademas de generar insumos para la construcción del documento de orientaciones para la incorporación de la estrategia de participación y los enfoques diferenciales en los PRB, que se encuentra en aprobación.
Es importante mencionar que la entidad construyó un indicador en 2022 para medir la cantidad de planes que incorporan la estrategia de participación y que la implementan, lo que muestra la relevancia de este tema para la entidad. 
</t>
  </si>
  <si>
    <t>En el marco de la labor de asesoría y acompañamiento a los Grupos Internos de Trabajo Territorial por parte de la Dirección de Participación, Contacto con las Víctimas y Enfoques Diferenciales se han realizado dos trabajos de seguimiento a la incorporación de acciones en los planes operativos de los PRB y a su implementación, acompañando incluso algunas de ellas y garantizando condiciones logísticas para su desarrollo.</t>
  </si>
  <si>
    <t>Realizar jornadas de intercambio de experiencias con Equipos Territoriales, de formulación e implementación de estrategias de participación e incorporación de los Enfoques Diferenciales y de Género</t>
  </si>
  <si>
    <t>Para esta actividad se vienen realizando las coordinaciones con las dependencias internas de la entidad y generando los insumos necesarios. Esta planteada para iniciar en el mes de abril.</t>
  </si>
  <si>
    <t>Teniendo en cuenta que las jornadas de intercambio de experiencias que habian sido planeadas por la entidad para desarrollarse en el mes de abril se cancelaron, la Dirección de Participación ha venido realizando ejercicios entre mas de un GITT alrededor de las solicitudes que se han identificado que se comparten entre dos o mas de ellos, tal es el caso de algunas de las solicitudes que han derivado o que podrían derivar en reencuentros, al igual que en los casos de entregas dignas, ademas de los ejercicios donde se comienzan a integrar dialogos entre GITT cuando hay solicitudes de búsqueda que integran personas que buscan que se encuentran en otros territorios. Debido a que los soportes de esta actividad estan relacionados directamente con solicitudes de búsqueda no se adjuntan soportes. Para el segundo semestre se tienen contemplados ejercicios de intercambio entre GITT que seran reportados en el momento de su realización.</t>
  </si>
  <si>
    <t>Ajustar los lineamientos de participación y enfoques diferenciales en clave de la formulación, implementación y seguimiento de las estrategias de participación e incorporación de los Enfoques Diferenciales y de Género en los Planes Regionales de Búsqueda - PRB</t>
  </si>
  <si>
    <t>En el primer trimestre de 2022 se han realizado tres jornadas con los Grupos Internos de Trabajo Territorial para la revisión de los lineamientos y su implementación, recogiendo insumos para el ajuste de los lineamientos de participación, que se consolidaran cuando terminen las jornadas con los GITT. En estas jornadas se identificaron las debilidades de las orientaciones, los posibles temas que requieren mayor desarrollo en el documento de lineamientos y cuales son esas acciones que en la practica tienen dificultades para su implementación. Se adjuntan las evidencias de las jornadas con los GITT.</t>
  </si>
  <si>
    <t>Las actividades para la actualización de los lineamientos de participación se retoman en el mes de mayo con un trabajo de sistematización de los aportes de los GITT realizados en el mes de abril, ademas, se coordinaron espacios de trabajo para la profundización de lineamientos de enfoques diferenciales y de género donde se han ido articulando los dialogos con el ejercicio de actualización que permita la incorporación de las inquietudes que han surgido desde los GITT. Como resultado de estos ejercicios se construyo el documento de orientaciones para la incorporación de las estrategias de participación y los enfoques diferenciales en los planes regionales de búsqueda, que hace parte de la actualización de los lineamientos de participación. Esta actividad se nutre de los ejercicios permanentes que se adelantan con los GITT alrededor de la participación en los procesos de búsqueda.</t>
  </si>
  <si>
    <t>Fortalecer los equipos de la UBPD a través del intercambio con organismos internacionales (Comité Internacional de la Cruz Roja -CICR- herramientas de apoyo psicosocial en el manejo de víctimas)</t>
  </si>
  <si>
    <t>Oficina de Gestión de Conocimiento</t>
  </si>
  <si>
    <t>El intercambio de experiencias "Formación en herramientas psicosociales para la acciones humanitarias de búsqueda" entre el CICR y la UBPD con el último grupo planteado en 2021 al que asistieron participantes de los GITT, se llevo a cabo el 27 de enero jornada virtual, dos joirnadas presenciales el 10 y 11 de febrero y una sesión de evaluación colectiva del ejercicio virtual el 16 de marzo. La asistencia es uno de los retos que enfrentan estas actividades debido a que tienen que confluir diversas agendas.
 El 17 de marzo se realizó una reunión entre el CICR y la UBPD a la que asistieron la OGC, la SGTT, y la DTPCVED. En esta reunión se abordó la evaluación del intercambio desarrollado el año pasado y se discutió sobre la continuidad de estas actividades dentro del marco del plan de acción propuesto con el CICR. 
 Se adjunta como soporte:
 *20220127_ Sesión virtual grupo 4- Intercambio CICR UBPD
 *20220210_Sesión presencial grupo 4-Intercambio CICR-UBPD
 *20220211_Sesión presencial grupo 4-Intercambio CICR-UBPD
 *20220316_ Sesión virtual grupo 4- Intercambio CICR UBPD
 *20220317_ Listrado de Asistencia. reunión CICR -UBPD
 *20220317_Acta de reunión continuidad CICR-UBPD</t>
  </si>
  <si>
    <t xml:space="preserve">"Se han realizado reuniones internas (OGC y DTPCVED) y entre la UBPD y el CICR, con el fin de avanzar en la construcción de herramientas que permitan ser utilizadas por los servidores y servidoras de la UBPD en el relacionamiento con familias y organizaciones y que sirvan como material de consulta  permamente en la Unidad, buscando una apropicación del conocimiento en la UBPD de los temas abordados durante los intercambio de  2020 y el 2021“ :Herramientas psicosociales y habilidades conversacionales para la búsqueda” y “Formación en herramientas psicosociales para las acciones humanitarias de búsqueda”. En estas reuniones se discutió internamente y con el CICR una propuesta temática a desarrollar, una metodología y una propuesta de cronograma. Como resulatdo de estas reuniones se acordó modificar la propuesta en varios aspectos para hacerla mas ágil y didáctica.  
Soportes:
1. Acta de reunión CICR_UBPD 030522022
2. Acta de reunión interna 12052022
3. Acta de reunión interna 29042022 y listado de asistencia
4. Listado de asistencia 07062022
5. Propuesta temática
6. Propuesta metodologica y cronograma intercambio CICR_UBPD 2022-2023"
</t>
  </si>
  <si>
    <t>Realizar las entregas dignas de acuerdo con los lineamientos, el protocolo y procedimiento de la UBPD</t>
  </si>
  <si>
    <t>Dirección Técnica de Participación, Contacto con Víctimas y Enfoques Diferenciales</t>
  </si>
  <si>
    <t>Los Grupos Internos de Trabajo Territorial participaron de las 5 entregas dignas realizadas en el primer trimestre, en coordinación con la Dirección Técnica de Participación, Contacto con las Víctimas y Enfoques Diferenciales. Estas entregas se realizaron en Samana Caldas, Puerto Gaitan Meta y San Onofre Sucre. Estas entregas se realizaron a la luz de los lineamientos y el procedimiento interno para este fin</t>
  </si>
  <si>
    <t>Hasta el cierre de actividades en el segundo trimestre se reportan 12 entregas dignas en este periodo y 17 en la vigencia 2022. En cada una de estas entregas la UBPD ha acompañado a los familiares y las personas que han participado de ellas en diferentes sentidos, se han realizado las gestiones ante la Fiscalía General de la Nación para llevarlas a cabo, con el Instituto Nacional de Medicina Legal y Ciencias Forenses para avanzar en las labores de identificación de los cuerpos encontrados y se ha trabajado junto a las organizaciones acompañantes de las personas que buscan para garantizar la participación y que los actos solemnes de entrega se lleven a cabo de acuerdo con las exigencias de cada uno de ellos e incorporando los enfoques diferenciales a los que haya lugar. 
 Es importante mencionar que para cada entrega se realiza una actividad de retroalimentación entre los GITT y las direcciones misionales que hayan participado, permitiendo mejorar los procesos y garantizar que los GITT se fortalezcan en esta labor para las entregas que se registren en adelante.</t>
  </si>
  <si>
    <t>Divulgar, socializar y sensibilizar a otras entidades del Estado el protocolo, lineamientos y procedimiento para avanzar en entregas dignas bajo el enfoque de acción sin daño</t>
  </si>
  <si>
    <t>Esta actividad esta programada para que inicie a partir del segundo trimestre, teniendo en cuenta que el Protocolo de Entregas e Inhumaciones Dignas con Carácter Humanitario y Extrajudicial se encuentra actualmente en revisiones de la última versión para su aprobación. Sin embargo, se avanza en la articulación con la Fiscalía General de la Nación, quien conoce los lineamientos y procedimiento de entregas dignas de la UBPD. Se anexa la última versión del documento protocolo y la última versión del procedimiento en su proceso de actualización.</t>
  </si>
  <si>
    <t>Respecto a esta actividad se han tenido avances de acuerdo con la dinamica que han ido generando las entregas que se han venido realizando, en este sentido se culminó el proceso de actualización del procedimiento interno de entregas, el cual ha venido siendo socializado por las referentes tematicas de la Dirección de Participación, Contacto con las Víctimas y Enfoques Diferenciales, tanto al interior de la entidad como con las entidades que hacen parte de los procesos que permiten la realización de las entregas, como la Fiscalía, Instituto Nacional de Medicina Legal y el Comité Internacional de la Cruz Roja - CICR. Ademas, se proyectó el documento protocolo para las entregas con caracter humanitario y extrajudicial, el cual se encuentra en proceso de revisión para su aprobación. 
Por último es importante mencionar que para cada una de las entregas realizadas, especialmente las entregas bajo el rol de dirección cuentan con un proceso de alistamiento donde la UBPD expone sus lineamientos y toda la base normativa y procedimental, de acuerdo con el rol que desempeña la entidad y todas las particularidades que implica un proceso humanitario y extrajudicial.</t>
  </si>
  <si>
    <t>Brindar orientaciones y recoger experiencias de los Equipos Territoriales acerca de los procedimientos y lineamientos de las entregas dignas incorporando los enfoques diferenciales y de género</t>
  </si>
  <si>
    <t xml:space="preserve">Como parte de las acciones que viene desarrollando la Dirección de Participación, Contacto con las Víctimas y Enfoques Diferenciales para las entregas dignas, se han realizado aproximadamente 6 acciones de coordinación con los GITT donde se han desarrollado entregas. En el marco de esta articulación interna se han brindado los elementos suficientes para la realización de las entregas, de acuerdo con los lineamientos, el procedimiento y las experiencias que se han logrado recoger de entregas de las vigencias anteriores. Se anexan actas de cinco reuniones, la faltante esta en construcción. </t>
  </si>
  <si>
    <t>En las entregas que se han realizado durante la vigencia se han desarrollado alrededor de 26 actividades de coordinación y articulación interna de la entidad, donde se ha trabajado en el alistamiento y retraoalimentación de los actos de entrega, permitiendo el fortalecimiento de los servidores y las servidoras de la entidad, ademas de lograr, cada vez mas, mejoras en estos procesos y mitigar los impactos de este proceso. Es importante resaltar la gestión de la UBPD para garantizar el acompañamiento psicosocial de los familiares de las personas encontradas sin vida y que participan de estos procesos de entrega e inhumación digna</t>
  </si>
  <si>
    <t>Realizar los reencuentros de acuerdo con los lineamientos y procedimiento de la UBPD</t>
  </si>
  <si>
    <t xml:space="preserve">Durante el primer trimestre no se han realizado reencuentros. Es importante anotar que los GITT han venido trabajando coordinadamente con la Dirección Técnica de Participación, Contacto con las Víctimas y Enfoques Diferenciales en las gestiones y los dialogos necesarios para avanzar en las solicitudes que podrían derivar en reencuentro. </t>
  </si>
  <si>
    <t>Durante el segundo trimestre del 2022, se llevaron a cabo dos (2) reencuentros, uno (1) en la ciudad de Popayán, Cauca, correspondiente a un hombre adulto afrodescendiente, cuyos hechos de desaparición relacionados a amenazas e intimidaciones de actores armados y posterior desplazamiento forzado; y el segundo reencuentro se realiza en Bogotá, Cundinamarca , el 25 de junio de 2022, y corresponde a un hombre adulto, cuyos hechos de desaparición relacionados con retención de personas mayores de edad con el oficio de recolección de café en el Plan Regional de Búsqueda de Cordillera Central. 
 Se avanza con la actualización del procedimiento de Reencuentro, para lo cual se ha participado en 4 mesas de trabajo lideradas por la Oficina Asesora de Planeación, con el objetivo de concertar con las coordinaciones y personas delegadas de los Grupos Internos de Trabajo Territorial una visión integral, aplicación y articulada de este, con la experiencia previa de su implementación, así como, la armonización con otros procedimientos asociados, liderados por la DTPRI y la Subdirección de Análisis de Análisis, Planeación y Localización para la Búsqueda. Como resultado de este proceso se cuenta con la segunda versión del procedimiento Realizar Reencuentro PTA-PR-003. 
 Cabe anotar que al corte de este trimestre, en 2 solicitudes se cuenta con los resultados de cotejo genético y dactiloscópico y la DTPRI avanza en la elaboración del informe de verificación de la identidad. Simultáneamente, se viene avanzando en la preparación de diálogo de devolución de resultados del proceso de verificación de identidad con las personas encontradas con vida. Dos equipos han informado dificultades para avanzar en primer contacto con persona dada por desaparecida presuntamente encontrada viva lo que ha dificultado avanzar en el procedimiento de localización y la realización del primer contacto. Otra dificultad identificada en una de las solicitudes es la negativa por parte de la persona que posiblemente es la persona dada por desaparecida encontrada viva para avanzar en el proceso de verificación de identidad. Por último, en 5 solicitudes los GITT vienen avanzando en articulación con otros grupos internos de trabajo territorial para adelantar acciones de primer contacto con la persona que posiblemente es la persona dada por desaparecida encontrada viva, verificación de identidad y devolución de diálogos de resultados de informe de verificación de identidad</t>
  </si>
  <si>
    <t>Brindar orientaciones y recoger experiencias de los Equipos Territoriales acerca de los procedimientos y lineamientos de reencuentros, incorporando los lineamientos de los Enfoques Diferenciales y de Género</t>
  </si>
  <si>
    <t>Como parte de las acciones que viene desarrollando la Dirección de Participación, Contacto con las Víctimas y Enfoques Diferenciales para fortalecer los grupos de trabajo territoriales y misionales, se han desarrollado 10  jornadas de trabajo alrededor del tema de reencuentros con 8 Grupos Internos de Trabajo Territorial. Además, se ha venido trabajando en la actualización y ajuste del procedimiento interno de reencuentros, lo que permitira mayor apropiación del paso a paso y de todas las acciones que se deben adelantar en el marco de los reencuentros</t>
  </si>
  <si>
    <t>A partir del proceso desarrollado por el equipo de Ibagué y Satélite Pasto, se adelantaron espacios con los equipos para ajustar y fortalecer las agendas metodológicas para cada reencuentro, a su vez, se realizó lectura y observaciones de los reportes de lo acaecido elaborados por los equipos, tomando en cuenta el proceso de participación adelantado con las personas que buscan y la persona encontrada con vida. Se adelantó la revisión y mejora al formato de Informe Narrativo sobre Hipótesis y Hallazgos – PDD encontrada con vida proyectado por la Subdirección de Análisis, Planeación y Localización para la Búsqueda, incorporando enfoques diferenciales y de género y elementos a considerar en las acciones preparatorias para el contacto con la persona dada por desaparecida presuntamente hallada con vida.</t>
  </si>
  <si>
    <t>Articular entre las Direcciones Técnicas y los Equipos Territoriales las acciones de relacionamiento con organizaciones</t>
  </si>
  <si>
    <t>En el marco del relacionamiento con organizaciones, colectivos, movimientos, plataformas y comunidades se ha venido trabajando en la construcción participativa del documento de orientaciones en esta materia, que permita consolidar y unficar las orientaciones para toda la entidad, en este sentido, ya se tiene una versión preliminar del documento que ya fue socializado con áreas misionales de la entidad, con lo cual se recibieron aportes y en la actualidad la entidad se encuentra incorporando estos aportes para remitir a su revisión final. 
En esta actividad tambien se realizó una socialización del indicador institucional número 22 "Número de organizaciones, colectivos, plataformas y comunidades que participan en el marco de los Planes Regionales de Búsqueda (PRB) asociados a las estrategias de búsqueda", resolviendo las inquietudes de los GITT frente a los reportes y las metas territoriales de cada uno de ellos, como parte del alistamiento para el cumplimiento de la meta. 
Esta pendiente la realización de jornadas de socialización del documento de orientaciones para el relacionamiento, donde se hablará de esta coordinación, ademas de compartir experiencias acerca de las acciones de relacionamiento de cada equipo. 
Finalmente, como una de las acciones de esta articulación, se remitio a los GITT la matriz de reporte de los relacionamientos para la consolidación de la información de la entidad y como canal de comunicación para conocer desde toda la entidad cuales son las acciones que se vienen desarrollando, con que actores y cuales son los resultados de estos relacionamientos. 
Se anexan los soportes de los relacionamientos con organizaciones, el listado de las organizaciones reportadas, la matriz de reporte de los GITT y el correo donde se socializa el instrumento de reporte para 2022 a los GITT.</t>
  </si>
  <si>
    <t>De acuerdo con las competencias y responsabilidades de cada uno de los Grupos de Trabajo y de las Direcciones Misionales de la UBPD se ha venido trabajando en la articulación para el relacionamiento con organizaciones, colectivos, plataformas y comunidades, es así como en el marco de los convenios celebrados con organizaciones para la implementación de la red de apoyo se ha venido trabajando en mesas técnicas y espacios de coordinación, donde se definen los productos, el alcance, las actividades y su implementación y demás aspectos relacionados con el cumplimiento de estos convenios y sobre los cuales intervienen diferentes áreas de la entidad. Además, desde la Dirección de Participación, Contacto con las Víctimas y Enfoques Diferenciales se ha venido liderando la construcción de lineamientos frente a la garantía de la participación de estas organizaciones y recogiendo los elementos y particularidades de los relacionamientos con algunos de estos actores que tienen incidencia nacional o donde existe un antecedente en el relacionamiento. Por último, es importante mencionar que el documento de orientaciones sobre este tema se encuentra en su etapa final de validación para iniciar el proceso de formalización y socialización de las definiciones institucionales frente a este tema.
 Teniendo en cuenta que en el 2022 la UBPD definió un indicador para medir la cantidad de organizaciones, colectivos, movimientos, plataformas y comunidades con las que tiene relacionamiento, para el segundo trimestre de 2022 se reporta el relacionamiento con 61 organizaciones, colectivos, movimientos, plataformas y comunidades, llegando a 105 organizaciones con las 44 reportadas en el primer trimestre. La meta para este indicador en el segundo trimestre es de 108, con lo cual se logra un cumplimiento del 97% y un cumplimiento optimo.</t>
  </si>
  <si>
    <t>Identificar y establecer el rol de organizaciones, colectivos, movimientos y plataformas en las estrategias de participación de los Planes Regionales de Búsqueda para establecer su participación en dichos planes y/o otras acciones en el marco de los procesos de búsqueda</t>
  </si>
  <si>
    <t>Para el primer trimestre todos los Grupos Internos de Trabajo Territorial han desarrollado acciones de alistamiento para la formulación, implementación y seguimiento de los Planes Regionales de Búsqueda, en coordinación con las direcciones misionales y demas actores clave para el proceso de búsqueda que se han ido identificando en los territorios. Además, 6 GITT (Villavicencio, Arauca, Medellín, Guaviare, Barrancabermeja y Barranquilla) han avanzado formalmente en la identificación de las organizaciones que hacen parte de los Planes Regionales de Búsqueda y que han iniciado el trabajo con estas organizaciones las acciones de relacionamiento y participación. Teniendo en cuenta la extensión de las acciones reportadas por los GITT se ha consolidado la información en un documento de trabajo interno sobre las acciones realizadas por estos GITT, el cual se adjunta como soporte de esta actividad.</t>
  </si>
  <si>
    <t>En el marco del trabajo que se adelantó en el segundo trimestre en el marco de esta actividad, se vienen adelantando metodologías para afinar los planes regionales de búsqueda como un instrumento de planeación que dinamice y haga operativo el proceso de búsqueda, en este sentido, la UBPD viene desarrollando el componente de caracterización de personas y actores relevantes en los territorios o en las líneas de investigación que se incorporan en cada uno de ellos. Este trabajo permite conocer el contexto y otros aspectos determinantes para avanzar en la búsqueda y garantizar la participación de todos ellos, sumando saberes y experiencias para lograr mayores, mejores y más eficientes resultados. En este sentido los GITT han trabajado en las caracterizaciones de las organizaciones, definiendo categorías o grupos dentro de ellas que permita identificar roles y metodologías para el trabajo, un ejemplo de ello es el grupo territorial de Arauca donde se establecieron los grupos de asociaciones y colectivos de representación comunitaria, organizaciones defensoras de derechos humanos, organizaciones y autoridades étnicas, pueblos indígenas y estamentos religiosos; para establecer cómo sería el relacionamiento con cada una de ellas, en otros casos como en el grupo territorial Bogotá, se identificaron también por territorio, considerando que esta variable puede influir en la manera de relacionarse.
 Como parte del trabajo que se hace para orientar a los grupos territoriales en el desarrollo de esta tarea, se ha incluido este tema y su operativización en el documento de orientaciones para la construcción de la estrategia de participación y los enfoques diferenciales en los PRB, además de fijarlo como criterio para definir si un PRB cuenta con estrategia de participación o no, lo que determina su reporte en el indicador institucional número 19. 
 Se anexa la matriz donde los GITT hacen una descripción del trabajo que vienen haciendo en la caracterización y otros componentes de los PRB.</t>
  </si>
  <si>
    <t>Brindar orientación y apoyo a los Equipos Territoriales en el relacionamiento con pueblos étnicos (Protocolos de Coordinación y Relacionamiento con comunidades étnicas)</t>
  </si>
  <si>
    <t>En el marco del acompañamiento a los GITT para el relacionamiento con los pueblos étnicos, en el primer trimestre de 2022 se construyó una herramienta para la identificación de necesidades de los grupos internos territoriales para el acompañamiento en la incorporación de los Enfoques Diferenciales, de Género y Asuntos Étnicos, con la finalidad de tener una línea de base sobre la que se puedan generar planes de trabajo con los equipos territoriales.
La herramienta fue utilizada y respondida por los grupos de trabajo territorial, para lo cual se espera generar un estado actual del relacionamiento con organizaciones étnicas hasta el momento y el nivel de apropiación de los enfoques étnicos.
Se realizaron encuentros con los Grupos Internos de Trabajo: Cúcuta, Barranquilla (dupla Valledupar),  San José del Guaviare e Ibagué con el fin de orientar sobre los avances para los planes operativos indígenas, socialización del protocolo de relacionamiento y coordinación entre los pueblos indígenas de Colombia y la UBPD, Lineamientos de enfoque diferencial para las comunidades negras, afrocolombianas, raizales y palenqueras, así como propuestas metodológicas para espacios con comunidades y organizaciones de los grupos étnicos.
Finalmente, se esta construyendo un documento de orientaciones para la formulación de los planes operativos indigenas, que sera concertado con las organizaciones indigenas</t>
  </si>
  <si>
    <t>Como parte del trabajo que viene realizando la UBPD desde el recién creado Grupo Interno de Trabajo de Enfoques Étnicos, se vienen fortaleciendo los procesos internos y a los servidores y servidoras en este tema, garantizando que la entidad pueda dar respuesta a los retos que implica el relacionamiento con las organizaciones, pueblos, comunidades y consejos comunitarios. Para este fin, se generó un instrumento que permitiera identificar los relacionamientos con comunidades étnicas y las necesidades o expectativas que se tienen de estos ejercicios en territorio, además de liderar los espacios de concertación y diálogo en el nivel nacional que permita que el trabajo con cualquier comunidad pueda fluir, además, en el marco de la caracterización de las necesidades, particularidades, expectativas y percepción de los grupos de interés con los que se relaciona la UBPD que adelanta la Oficina de Gestión de Conocimiento, en coordinación con el Grupo de Servicio al Ciudadano, que contempla comunidades étnicas (pueblos indígenas y pueblos afrodescendientes), se realizaron aportes a los instrumentos y desarrollos metodológicos con enfoque étnico.
 Como parte de las acciones que se adelantan con el fin de avanzar en el relacionamiento con las comunidades étnicas, se encuentran:
 •La incorporación de elementos técnicos y metodológicos para la implementación de la estrategia círculo de saberes liderada por la Oficina de Comunicaciones y Pedagogía y que se realizó con el pueblo Wayuú.
 •La participación en la cátedra de la Universidad Nacional y la UBPD denominada “Abordaje diferencial de la desaparición forzada y los procesos de búsqueda desde la perspectiva de los pueblos indígenas”
 •La participación en la jornada de profundización de lineamientos de enfoques diferenciales, de género y étnicos con la Oficina Asesora de Comunicaciones y Pedagogía.
 •Liderazgo y preparación de la sesión extraordinaria del Órgano de interlocución y coordinación con el movimiento indígena (OICMIC), en la cual, las organizaciones nacionales indígenas presentaron una propuesta a la UBPD para el fortalecimiento de la confianza y en cual la UBPD se comprometió a presentar una contrapropuesta en el siguiente espacio del OICMI que se realizará en el mes de Julio de 2022.
 •En el mes de mayo se realizó un informe para la Mesa Permanente de Concertación con los Pueblos Indígenas de Colombia en el cual se presentaron las acciones de cumplimiento de la UBPD al Protocolo de relacionamiento y coordinación entre la UBPD y los Pueblos Indígenas de Colombia. Este informe fue presentado en la sesión de la Mesa Permanente realizada en el mes de junio.
 •Se avanzó en los diálogos entre la UBPD y el CRIC, en dos sesiones de trabajo en la ciudad de Popayán, Cauca, con el fin de establecer espacios de coordinación y articulación.
 •En el mes de abril se realizó un encuentro con autoridades indígenas de Riosucio Caldas, con el Consejo Regional Indígena de Caldas CRIDEC el MOVICE y el CEDAT de la Universidad de Caldas con el fin de recibir solicitudes de búsqueda y entregar de un informe sobre la desaparición.
 •En los meses de abril y mayo se realizaron encuentros colectivos con las autoridades de San Lorenzo (con el acompañamiento de la Defensoría del Pueblo, Movice y Equitas), en los cuales se acordaron acciones humanitarias.</t>
  </si>
  <si>
    <t>Desarrollar mesas de trabajo, convenios o planes, entre otros, que fortalezcan el relacionamiento con organizaciones, colectivos, movimientos y plataformas expertas en enfoques diferenciales y de género</t>
  </si>
  <si>
    <t>En el primer trimestre de 2022 se avanzó en darle continuidad al trabajo que se venia realizando en dos escenarios, el primero de ellos es el trabajo con las organizaciones LGBTI, con las cuales se cumple una labor de implementación de la acción afirmativa UBPD “Grupo de Expertas LGBTI para la búsqueda de personas dadas por desaparecidas”. En este sentido, se firmo un convenio con la organización Caribe Afirmativo, de la cual también hace parte Colombia Diversa y en el primer trimestre se construyeron los estudios previos del convenio, este tendrá una duración de 9 meses y contempla la suscripción de un Convenio con la organización nacional LGBTI Colombia Diversa.
En el marco de este relacionamiento también se define con Caribe Afirmativo un Plan de Trabajo conducente al impulso del diálogo social con movimientos LGBTI en 5 Planes Regionales de Búsqueda: Canal del Dique, Centro de Antioquia, Meta, Norte del Cauca y Centro de Nariño y se realiza la primera sesión 2022 del Grupo de Expertas LGBTI en la ciudad de Bogotá la cuál contempló las siguientes acciones para el fortalecimiento de sus integrantes: Metodología Planes Regionales de Búsqueda -Estudio de Caso PRB Cordillera Central-, Formación en herramientas de investigación para la búsqueda humanitaria y extrajudicial -Unidades de Análisis-, Fortalecimiento en redacción desde una perspectiva LGBTI o espacios de cuidado emocional para las expertas LGBTI. 
Otra de las acciones en el marco del relacionamiento con estas organizaciones es el trabajo que hace parte de un proceso de interlocución y relacionamiento de más de 2 años con la Comadre de AFRODES, en el que se desarrollaron alrededor de 13 encuentros colectivos a lo largo de todo el país (con apoyo de OIM y ONU DDHH), este trimestre se avanzó en la preparación de un Encuentro Nacional denominado “Sembrar para Retoñar y nunca olvidar”. Las voces de las mujeres afrocolombianas de La Comadre de AFRODES en la búsqueda de personas dadas por desaparecidas en el contexto del conflicto armado, en el cual se instalará de manera formal una Mesa Técnica de diálogo e interlocución entre la UBPD y La Comadre a partir de la entrega de una solicitud colectiva de búsqueda que asciende a más de 130 personas desaparecidas en el contexto del conflicto armado de las comunidades afrocolombianas. Estas fueron las acciones realizadas en este trimestre:
•        Diálogos preparatorios con La Comadre para definición de agenda metodológica y logística. Participarán en el encuentro 30 mujeres de Nariño, Arauca, Valle, Antioquia, Chocó, Meta, Santander, La Guajira, Bolívar, Bogotá D.C y Cauca.
•        Articulación interinstitucional con entidades a nivel distrital (Centro de Memoria, Paz y Reconciliación, 
•        Articulación y gestión interna con Oficina de Comunicaciones y pedagogía para lanzamiento de exposición Kutrús: El Arte de Sanar en el Centro de Memoria, Paz y Reconciliación.</t>
  </si>
  <si>
    <t>La UBPD a través del Grupo Interno de Trabajo de Enfoques Diferenciales y de Género, ha venido acompañando el trabajo de la entidad en la incorporación de los enfoques en todas sus acciones institucionales y en el relacionamiento con las organizaciones defensoras de derechos. En este sentido durante el segundo trimestre se han desarrollado las siguientes acciones:
 Coalición contra la vinculación de niños, niñas y adolescentes al conflicto armado – Coalico:
 La plataforma Coalico es una de las organizaciones representantes de familiares acreditados en el caso 07 de la JEP, y, en la reunión realizada el 4 de abril, junto con la subdirección de análisis de información, se convocó a la organización para presentar los avances del proceso de investigación humanitaria y acciones de participación con familiares adelantada hasta la fecha. Este espacio permitió abordar las inquietudes y definición de acciones para continuidad del relacionamiento para la participación de las personas que buscan y la organización. Después, el 9 de junio, se convoca a un espacio con el grupo interno de enfoques diferenciales, desde el cual, se le propone a la organización identificar acciones de trabajo para el fortalecimiento del enfoque de niñez y adolescencia en la entidad, desde el reconocimiento de su experticia. A partir de este escenario, la organización propone que el diálogo estratégico y político para el fortalecimiento del enfoque en la búsqueda se desarrolle en espacios ampliados con organizaciones e instituciones participantes de la mesa de niñez y conflicto, como el que impulsó la CEV hasta este año. 
 TDH Suiza: La oficina de Comunicaciones y Pedagogía convoca a un espacio de intercambio para conocer la propuesta y metodología de búsqueda de la entidad, y cómo ésta incorpora el enfoque diferencial de niñez, adolescencia y juventud. En el espacio se socializan los avances de acciones de fortalecimiento institucional, construcción participativa de lineamientos para la participación y búsqueda de niños, niñas, adolescentes y jóvenes dados por desaparecidos, así como la propuesta de diferentes escenarios de participación de NNAJ en la búsqueda, desde el reconocimiento de los impactos diferenciales de la desaparición, metodologías y roles en la búsqueda, la solidaridad y reconocimiento de las personas buscadoras y diálogos sociales para la no repetición. Por su parte, la organización socializó las acciones que adelanta en el territorio nacional y los acuerdos de avance con sus aliados y co-partes; esto permitió identificar posibles acciones a realizar, para el fortalecimiento de la participación y relacionamiento de NNAJ con este mecanismo del sistema integral de paz. 
  Articulación ONU Mujeres: Durante el segundo semestre del 2022 hemos adelantado espacios de reunión e intercambio con ONU Mujeres orientados a la coordinación del apoyo técnico y político de la organización a la implementación, fortalecimiento y transversalización del enfoque de género en las metodologías de búsqueda humanitaria y en las políticas internas de la UBPD
  La COMADRE: Como resultado del trabajo articulado con esta organización desde años anteriores, se programó la entrega del documento de denuncia masiva de búsqueda por parte de la organización La comadre donde se convenía el trabajo en conjunto para la búsqueda, este es entregado a la directora general Luz Marina Monzón en el evento realizado el 21 y 22 de abril en el Centro Nacional de Memoria Paz Y reconciliación y que se convertirá en la hoja de ruta para avanzar en los procesos de búsqueda relacionados con esta organización.
 Grupo de Expertas: En el marco de este relacionamiento se firmó un convenio para abordar el tema LGBTI de manera interna para el fortalecimiento de la entidad y el fortalecimiento del proceso de búsqueda con población LGBTI, en este sentido se realizan las primeras reuniones con el liderazgo de la Dirección de Participación, las organizaciones y los grupos territoriales donde se implementaran las acciones de las expertas LGBTI, en estos espacios se les explica el convenio con las organizaciones Caribe Afirmativo y Colombia Diversa y el trabajo que van a realizar las expertas en cada uno de los territorios en relación a la acción afirmativa de la UBPD.
 Colombia Diversa: En el marco del convenio con esta organización se define de manera concertada con la Organización Colombia Diversa el plan de trabajo para organizar el trabajo de capacitaciones para los funcionarios de la UBPD en el tema de enfoque LGBTI, que se realizará en el segundo semestre del año, además de la concertación de planes de trabajo y metodologías de otras actividades en el marco de este convenio.</t>
  </si>
  <si>
    <t>Continuar con la implementación de la red de apoyo</t>
  </si>
  <si>
    <t xml:space="preserve">La red de apoyo es una estrategia que viene desde años atrás y que ha generado importantes resultados en materia de participación y de legitimidad y credibilidad ante las organizaciones de la sociedad civil y las organizaciones que buscan. Es por esta razón que en el 2022, esta estrategia se fortaleció y ya se celebraron 10 convenios con organizaciones, que en la actualidad se encuentran en implementación e iniciando una operación coordinada con los Grupos Internos de Trabajo Territorial para el despliegue de acciones en los territorios donde se va a implementar. </t>
  </si>
  <si>
    <t>Durante el segundo los meses de abril, mayo y junio, se continuó con la implemetación de la red de apoyo, a traves de la adecuada ejecución de los convenios de asociación, suscritos durante el mes de enero de 2022, que son parte integral de la estregia de Red de Apoyo. En este sentido, se logró la articulación con diez (10) organizaciones, asociaciones, plataformas, movimientos y colectivos de la sociedad civil que buscan personas. La red de apoyo, en sus tres primeras fases de implementación, ha tenido como objetivo: 1); Impulsar entornos de seguridad y confianza que favorezcan la participación de los familiares y allegados; 2) Realizar encuentros con familias y allegados para el aporte a la recolección de información que contribuya a los planes regionales; 3) Promover acciones de pedagogía para la búsqueda que favorezcan el fortalecimiento de la participación de los familiares y allegados; 4) Fortalecer las organizaciones a través del Intercambio de experiencias y metodologías de participación en el proceso de búsqueda para el fortalecimiento mutuo de las organizaciones de familiares, organizaciones de acompañantes y la UBPD.
 Desde la Dirección de Particiáción, Contacto con las Víctimas y Enfoques Diferenciales, se propiciaron reuniones con los Grupos Internos de Trabajo Territorial, para coordinar articuladamente la ejecución de los convenios, para de esta manera avanzar en los procesos de búsqueda y recolección de información, generando mecanismos de fortalecimiento a la participación de las familias, organizaciones y comunidades que buscan personas dadas por desaparecidas en el contexto y en razón del conflicto armado, a través de la estrategia de Red de Apoyo
 Como soporte de esta actividad, se incluyen los infomres y reuniones sostenidas con las organizaciones y colectivos, en el marco de la ejecución de los convenio.</t>
  </si>
  <si>
    <t>Implementar convenios con organizaciones, colectivos, movimientos, plataformas, para su fortalecimiento y participación.</t>
  </si>
  <si>
    <t>En el marco del trabajo de relacionamiento con organizaciones, colectivos, movimientos, plataformas y comunidades la UBPD ha venido generando planes de trabajo o mesas técnicas con estos actores, con el fin de determinar una agenda que parta de los objetivos, intereses y expectativas de las organizaciones y de la UBPD, en el relacionamiento. Además, la UBPD firmo convenios con 10 organizaciones en el mes de enero de 2022, con el fin de garantizar condiciones para la participación de las personas que buscan en los territorios donde se encuentran y bajo condiciones de seguridad y confianza. 
Finalmente, es importante mencionar que con algunas de estas organizaciones no se tienen un relacionamiento que implique un plan de trabajo y por tal razón, no todas llegan a este punto con la UBPD, entendiendo que algunas de ellas apoyaran la búsqueda desde tareas de divulgación, articulación o en acciones puntuales y que no tienen una permanencia en el tiempo.</t>
  </si>
  <si>
    <t>Para el segundo trimestre del año se han adelantado las gestiones necesarias a nivel técnico, administrativo y financiero entre las organizaciones, asociaciones, plataformas, movimientos y colectivos de la sociedad civil y la UBPD, en pro de la adecuada ejecución de los Convenios de Asociación.
Se validaron para una primera etapa los planes de trabajo, cronograma de actividades y los avances en la construccion de productos técnicos. Los convenios suscritos en ejecución son: 
201-2022 CORPORACIÓN COLECTIVO SOCIOJURIDICO ORLANDO FALS BORDA: para el cual se han recibido los productos satisfacción por parte de la supervisión, en articulación del Grupo Territorial de San José del Guaviare. Se ha avanzado en el Documento de metodología de recolección de la información e identificación de necesidades y la propuestas del Plan Regional construido de manera conjunta con el equipo UBPD a implementarse en los encuentros municipales, según lo estipulado. 
 202-2022 FUNDACIÓN COMITE DE SOLIDARIDAD CON LOS PRESOS POLÍTICOS FUNDACIÓN CSPP: La Dirección de Participación acompañó la realización de diferentes talleres y reuniones de seguimiento y supervisión, en el mes de junio recibimos y aprobamos a satisfacción los productos asociados al segundo desembolso.
 203-2022 CORPORACIÓN REGIONAL PARA LA DEFENSA DE LOS DERECHOS HUMANOS. – CREDHOS: Se han recibido 3 productos y se avanza en la ejecución de 7 productos más, a los cuales se realiza constante seguimiento, con el fin de dar cumplimiento a lo estipulado en el clausulado del mismo. Desde la Dirección de Participación contacto con las víctimas y enfoques diferenciales, en conjunto con la Territorial de Barrancabermeja se realizó el acompañamiento y asesoría a la ejecución de las diferentes actividades establecidas en el cronograma. 
 205-2022 LA FUNDACIÓN MADRES FALSOS POSITIVOS SUACHA Y BOGOTA- MAFAPO: Se está ejecutando de acuerdo a lo planeado, se han recibido los productos satisfacción por parte de la supervisión, en cabeza de la territorial Bogotá a la fecha se han aprobado dos desembolsos correspondientes al 70% del convenio, se recomendó a la territorial realizar una prórroga en tiempo para se logren terminar las actividades previstas.
 206-2022 CORPORACION CARIBE AFIRMATIVO: Los principales avances del convenio para la implementación de la acción afirmativa Grupo de Expertas LGBTI para la búsqueda de personas dadas por desaparecidas refieren a los siguientes componentes: - Construcción de planes de trabajo en el marco de 5 Planes Regionales de Búsqueda a partir de jornadas de trabajo bilateral entre las expertas LGBTI y los Grupos Internos de Trabajo Territorial de Villavicencio, Medellín, Cali, Cali Satélite Pasto y Sincelejo. Estos Planes comprenden escenarios de asesoría de las expertas LGBTI a los 5 Grupos Territoriales y la configuración de una red de búsqueda arcoiris. - Construcción de orientaciones metodológicas de 5 encuentros territoriales en el marco de los 5 PRB focalizados con los GTT Villavicencio, Medellín, Cali, Cali Satélite Pasto y Sincelejo. -Revisión de 5 PRB en los territorios focalizados por las expertas LGBTI y equipos UBPD.
 207-2022 CORPORACIÓN PARA LA DEFENSA Y PROMOCIÓN DE LOS DERECHOS HUMANOS REINICIAR: La Dirección de Participación Contacto con las Víctimas y Enfoques Diferenciales, participa activamente en las diferentes acciones del plan de trabajo. Asi mismo, se trabaja en pedagogía y levantamiento de información de contexto alrededor de la desaparición y de información asociada con las SB de integrantes de UP, en 18 territorios, en cuyas jornadas se articula con integrantes de los GITT. Los servidores de la UBPD tienen un lugar en la agenda, presentando la UBPD y los alcances de los PRB, en el marco de socialización de la metodología de búsqueda masiva y sistemática. 2. La información recabada y analizada será soporte de los documentos que entregue Reiniciar en el marco de los productos acordados del presente convenio 3. Un aporte importante está asociada con la línea de investigación UP que se configuraría a partir de este convenio.
 208-2022 CORPORACIÓN DESARROLLO Y PAZ DEL MAGDALENA MEDIO: El convenio ha desarrollado las siguientes acciones: i) Plan de trabajo y cronograma: este plan de trabajo ha sido ajustado de acuerdo con las situaciones de contexto presentadas por época de elecciones. ii) Encuentro con 70 PQB: A partir de encuentros individuales y colectivos se han desarrollado recolección de información, caracterización de PQB, identificación de muestradante a partir de elaboración del genograma con fines de identificación. iii) Entrega de documentos organizados por carpeta de PQB. vi) Se está construyendo un documento de contexto de la desaparición que recoge los siguientes apartes: Contexto de los municipios, caracterización de la desaparición, lugares de posible ubicación de cuerpos. Esta acción se encuentra en la primera entrega del documento, v) Encuentros pedagógicos: Estos encuentros han permitido avanzar socializar al PRB, sensibilizar sobre la necesidad de articulación interinstitucional.
 211-2022 ASOCIACIÓN DE FAMILIARES DE DETENIDOS DESAPARECIDOS-ASFADDES: ha presentado propuestas que suministran a la UBPD, insumos importantes que suman a nuestra labor ,hemos recibido tres entregas de los productos técnicos; en la última se tiene ya uno de los documentos de análisis finales sobre el "Análisis Modus Operandi", en cuanto a la Sistematización documental final de por lo menos 25 personas desaparecidas en el contexto de desaparición forzada de minorías políticas en las cinco regiones objeto del proyecto; nos entregaron más de 60 registros, lo que representa un avance en relación con la meta propuesta ;también Fueron entregados 28 informes relacionados con la hipótesis de localización, lo que representa un avance en relación con el objetivo final de 47 informes, entre otros productos recibidos todos a satisfacción y en los tiempos presupuestados.
 212-2022 EL SECRETARIO DIOCESANO DE PASTORAL SOCIAL: Se viene desarrollando de manera adecuada, más sin embargo, situaciones de orden público en el país, han dificultado el cumplimiento del cronograma, el cual debió ajustarse. Con corte al segundo trimestre se han recibido 4 productos y se trabaja actualmente en la ejecución de 8 productos.</t>
  </si>
  <si>
    <t>Implementar la estrategia de participación para familiares en el exterior</t>
  </si>
  <si>
    <t>En el primer trimestre de 2022 y en el marco de la estrategia de participación de familiares en el exterior se han realizado las siguientes actividades:
* Se realizó reunión con el GITT de  Tumaco para abordar garantía de participación familiares en frontera (Ecuador) y proceso de búsqueda en Consejo Comunitario Alto Mira y Frontera (conflicto territorial), como parte del impulso a las solicitudes de búsqueda en frontera
* Abordaje de las solicitudes de búsqueda de familiares en el exterior, entre las diferentes direcciones misionales y los Grupos Internos de Trabajo Territorial, que ha permitido la apropiación de la estartegia por parte de todas las dependencias
*Se retomó de nuevo contacto con la lideresa de SOVICPANAMA, para insistir en el contacto con los familiares que presentaron sus solicitudes de búsqueda, donde ella concluye que el camino más viable para dar continuidad a estas solicitudes de búsqueda es buscar el contacto con familiares que viven en el territorio nacional
*Hacer seguimiento e impulso a la toma de muestras de personas que buscan, incluyendo personas y familiares en el exterior, en articulación con la dirección de prospección 
*Mesa técnica 31 de marzo de 2022, Se realizó la primera mesa técnica con el Grupo Europa de familiares, donde se abordó el balance de las solicitudes de búsqueda y se identificó con los familiares en que Líneas de investigación y/o Planes regionales de búsqueda se encuentran. 
*Diálogo con la organización Grupo Abya Ayala – construcción plan de trabajo 2022 (impulso toma muestras, plan de trabajo)</t>
  </si>
  <si>
    <t>Como parte de las acciones que viene adelantando la UBPD en el marco de la garantía de participación en los procesos de búsqueda y dar respuesta a las personas que buscan acerca de sus solicitudes, en la Dirección Técnica de Participación, Contacto con las Víctimas y Enfoques Diferenciales se ha incluido en su estructura una dupla de referentes temáticas para trabajar sobre la implementación y seguimiento de la estrategia de abordaje de solicitudes presentadas por personas en el exterior, además de realizar los ajustes que sean necesarios de acuerdo con las realidades y elementos que se van identificando en el camino que se va recorriendo en cada proceso de búsqueda. En este sentido estas referentes temáticas participan de un espacio institucional de la UBPD dedicado a revisar temas relacionados con estas solicitudes, además de estar en permanente contacto con los Grupos Internos de Trabajo Territorial en labores de asesoría y acompañamiento. 
En este sentido se brindaron las orientaciones a los referentes territoriales de la dirección de participación para la incorporación de esta estrategia en los planes regionales de búsqueda, además de acompañar a los GITT que tienen solicitudes con familiares en el exterior para que se incorporen las acciones necesarias en los planes operativos para avanzar en los procesos de búsqueda que impliquen un trabajo con personas en el exterior, tal es el caso de la actualización permanente de la matriz de muestradantes con los datos de estas solicitudes.
Se realizó también la actualización del documento de la estrategia, de acuerdo con las recomendaciones de la Dirección General de la UBPD y lo encontrado en terreno, además, en el marco de esta actualización se ha venido trabajando en el desarrollo de los temas relacionados con las búsquedas binacionales, que han generado retos institucionales y presenta un escenario de mayor complejidad para el abordaje de estas solicitudes, en este sentido se realizo un diagnostico de las solicitudes identificadas con esta particularidad como insumo para el dialogo interno de la entidad y que permita desarrollar orientaciones claras para incorporarlas en la estrategia de abordaje de solicitudes del exterior.
Finalmente es importante resaltar la participación de la UBPD en la constitución de la Mesa de Medidas de Reparación para Victimas en el Exterior, articulando con la Cancillería, Unidad para las Víctimas y el Centro Nacional de Memoria Histórica, para abordar los detalles de este proceso y la participación de cada entidad.</t>
  </si>
  <si>
    <t>Realizar las diferentes acciones de participación individuales y/o colectivas (encuentros, talleres, dialogos, asesoría, orientación y fortalecimiento, etc.), incorporando los enfoques diferenciales y de género</t>
  </si>
  <si>
    <t>Dirección Técnica de Participación, Contacto con Víctimas y Enfoques Difernciales</t>
  </si>
  <si>
    <t>Los Grupos Internos de Trabajo Territorial han realizado las acciones de participación de acuerdo con la programación del indicador relacionado con estas acciones. Para esta labor los GITT deben preparar cada espacio, orientarlo y posteriormente sistematizar esta información, reportandolos en la herramienta tecnologica Kobo. Como soporte de la realización de esta actividad se anexa el reporte de la plataforma de los dialogos realizados entre los meses de enero, febrero y marzo</t>
  </si>
  <si>
    <t>Durante el segundo trimestre de 2022 se registra la participación de 1272 personas en las diferentes actividades de participación que contempla la UBPD (diálogos iniciales, diálogos de devolución, diálogos de ampliación, diálogos de implementación de acciones humanitarias y acciones de asesoría, orientación y fortalecimiento), alcanzando la cifra de 1845 personas que han participado en los procesos de búsqueda. La meta para el segundo trimestre era de 1.766 personas participando, lo que significa un cumplimiento del 104,5% de la meta trimestral, llegando a estar en el rango de cumplimiento óptimo y acorde a la planeación. Las 1845 personas que participaron lo hicieron a través de los diferentes tipos de dialogo contemplados por la UBPD, de la siguiente manera: 944 personas participaron en diálogos, 356 personas participaron de alguna acción de asesoría, orientación y fortalecimiento y 545 personas participaron en más de un dialogo. En el marco de la labor de garantizar las condiciones para la participación de las personas en los procesos de búsqueda, la UBPD ha contemplado el desarrollo e implementación de nuevas estrategias en 2022, dentro de ellas está la implementación de la estrategia de participación de familiares en el exterior, la implementación de una estrategia para la participación de personas que no se encuentren en territorios de cobertura de los equipos territoriales y el fortalecimiento de la participación en el marco de la construcción, implementación y seguimiento de los Planes Regionales de Búsqueda. A su vez, en el primer trimestre se inicio la implementación de la red de apoyo a través de los convenios que se celebraron en 2022 con 10 organizaciones de la sociedad civil, buscando ampliar las condiciones para la participación de las personas que buscan.</t>
  </si>
  <si>
    <t>Realizar espacio de formación con los Equipos Territoriales para conocer las diferentes posibilidades para establecer relacionamientos formales con entidades del territorio.</t>
  </si>
  <si>
    <t>Esta actividad se tiene programada para el mes de abril en coordinación con la Subdirección General. Hasta el momento se ha realizado la socialización del indicador a los GITT y los detalles sobre la manera de cumplirlo y de reportar los avances</t>
  </si>
  <si>
    <t>Esta actividad se realizo en el mes de mayo, en el marco de la reunión periodica de coordinación entre los Grupos Internos de Trabajo Territorial, las Direcciones Misionales y la Subdirección General Técnica y Territorial. En este espacio se socializó la estrategia de relacionamiento institucional de la UBPD y se brindaron los elementos pertinentes para el trabajo que deben adelantar los GITT en el marco de la articulación con otras entidades y que permitan brindar respuestas integrales o por lo menos, mejores respuestas a las personas que buscan y aquellos que hacen parte de los procesos de búsqueda. En este sentido se da cumplimiento a esta actividad.</t>
  </si>
  <si>
    <t>Identificar las entidades y la oferta institucional que aporten a las respuestas de las víctimas</t>
  </si>
  <si>
    <t>Para el primer trimestre se reportan acciones de avance en la identificación de las entidades y la oferta institucional en 8 GITT, los cuales han venido trabajando en la consolidación de la información que ya tenian de relacionamientos en vigencias anteriores y sistematizando la información de las entidades con quien se viene relacionando en 2022. Estos avances han permitido que ya se tengan identificadas gestiones y posibles acuerdos con algunas de estas entidades para el cumplimiento de la meta del indicador 24.</t>
  </si>
  <si>
    <t>Para el segundo trimestre la UBPD ha venido fortaleciendo a los Grupos Internos de Trabajo Territorial en temas relacionados con la articulación interinstitucional, con el fin de coordinar con otras entidades acciones y oferta que permitan brindar respuestas a las personas que buscan. En este sentido es importante resaltar desde el nivel central el trabajo que se ha venido realizando con la Unidad para las Víctimas y con el Ministerio de Salud, en el marco de la mesa tripartita, para el acceso de las personas que buscan a la atención psicosocial, salud integral y que puedan recibir información acerca de los procesos de atención y reparación con la Unidad para las Víctimas. Ademas, los 17 GITT reportan avances en el relacionamiento y ya se cuenta con 7 acuerdos formalizados con otras entidades y que han sido reportados en el indicador institucional número 24.</t>
  </si>
  <si>
    <t>Realizar intercambio de experiencias del relacionamiento con entidades en territorio.</t>
  </si>
  <si>
    <t>Esta actividad se tiene planteada para realizarse en el mes de junio con las experiencias que se logren tener en el primer semestre de la vigencia y que sirvan de insumo para que los GITT puedan avanzar decididamente en el cumplimiento de esta labor en el segundo semestre de la vigencia. Hasta el momento no registra avances</t>
  </si>
  <si>
    <t>Durante el segundo se avanzo en brindar las orientaciones necesarias para avanzar en el relacionamiento con otras entidades, sin embargo no se ha llegado al momento de intercambio de experiencias que se tiene contemplado para el tercer trimestre, teniendo en cuenta que el cronograma de estas actividades ha debido ajustarse. En esta actividad es importante resaltar el trabajo que se viene realizando desde la Subdirección General Técnica y Territorial en el acompañamiento los Grupos Internos de Trabajo Territorial que ha permitido dar a conocer la estrategia de relacionamiento institucional y avanzar en la consolidación de acuerdos con estas entidades, lo que nos permite al día de hoy reportar 7 acuerdos con otras entidades y materializar las expectativas institucionales frente a la coordinación interinstitucional para la búsqueda y poder brindar respuestas integrales a las personas que buscan</t>
  </si>
  <si>
    <t>Hacer seguimiento a los Pactos Regionales.</t>
  </si>
  <si>
    <t>Asesor de Dirección General para temas de relacionamiento</t>
  </si>
  <si>
    <t>En el primer trimestre del año 2022 se consolido un documento, a manera de línea base, donde se sintetizan las acciones en términos cualitativos derivadas de la firma por tipo de actor en cada uno de los 11 pactos firmados, es decir con (i) entidades estatales, (ii) organismos internacionales, (iii) organizaciones de la sociedad civil, (iv) organizaciones de la iglesia católica, (v) academia y (vi) medios de comunicación con corte al 31 de diciembre del año 2021. Adicionalmente, en el último apartado del documento se realiza una descripción cuantitativa sobre el nivel de relacionamiento por tipo de actor firmante en cada uno de los pactos regionales. Documento que puede consultarse en el siguiente link: 
 https://docs.google.com/document/d/13kkUiVWPFxbMO-WUD3PDgv3IRYPD6PVN
 Con el propósito de identificar cuellos de botella en el relacionamiento con algunos actores firmantes y consolidar un nuevo documento con los avances de los Pactos Regionales en el año 2022, se envió el día 31 marzo un formato en Excel a los Grupos Internos de Trabajo Territorial (GITT) para reportar los avances en el primer trimestre del año. Formato que puede consultarse en el siguiente link:
 https://docs.google.com/spreadsheets/d/1yfYBDc-2Z1OLrXMWa6T4GJ5ZV0ZCDVYh/edit#gid=1661694040</t>
  </si>
  <si>
    <t xml:space="preserve">Durante el segundo trimestre del año 2022 se destacan las siguientes acciones como avances de la actividad del seguimiento a los Pactos Regionales:
1.        Se compartió la información recolectada hasta la fecha a la asesora de la Dirección General María Consuelo Ramírez, quien, con base a esta información, elaboró una evaluación sobre los Pactos Regionales de: Nariño, Antioquiay Buenaventura (ver anexo 1) y un instrumento de entrevista para aplicar en el tercer trimestre del 2022 a los GITT de los 3 pactos previamente mencionados (ver anexo 2). 
2.        Se recolectó información asociada a los avances de 8 de los 11 pactos regionales sobre sus avances en el segundo trimestre del año: Meta, Antioquia, Bogotá, Caquetá, Puerto Berrio, Cesar, Magdalena y Nariño.
3.        Se ajustó los datos cuantitativos arrojados hace el momento en la matriz de seguimiento (ver anexo 3), por ejemplo: número de actores firmantes de los pactos, número de actores firmantes con quien se han desarrollado acciones de relacionamiento, número de actores  adicionales con quienes se han tenido relacionamiento, número de acciones reportadas asociadas por cada uno de los mandatos del pacto, acciones que requieren especial seguimiento en el segundo semestre del año, entre otros. 
4.        Adicionalmente se solicitó a ONU los pactos en físico de Barrancabermeja y Norte de Santander para conservarlos en el archivo de la Dirección General.
LOGROS: 
1.        Mejor discriminación de datos en la matriz de recolección de información que permitirá realizar mejores análisis e identificar retos al momento de hacer la retroalimentación a los GITT.
2.        Una evaluación con recomendaciones sobre el avances y pertinencias sobre 3 regionales.
3.        Un diligenciamiento más preciso y ordenado en la matriz de recolección, lo anterior debo a que,  durante el seguimiento desarrollado en el año 2021 se evidencio varias dificultades al respecto, pues al compartir un único enlace el drive a todos los GITT se presentaron varias equivocaciones que derivaron en información trocada; por esta razón se tomó la decisión en el 2022 de solicitar la información  de manera separada vía correo electrónico y consolidarla desde la Dirección General. 
DIFICULTADES: 
1.        El volumen de información requirió ajustar la estructura del instrumento de recolección de información pues resultaba ser una bitácora que limitaba el análisis estratégicos.  
2.        La recolección de información durante este segundo trimestre presento mayor resistencia y crítica por parte de los GITT, quienes manifestaron el alto volumen de trabajo que impide realizar este ejercicio en los tiempos definidos y que en algunas oportunidades resulta un reporte repetitivo. 
3.        Por otro, algunos de ellos manifestaron su percepción sobre la falta de valor agregado en el ejercicio y solicitan a la Dirección General por ejemplo: “quisiéramos conocer y definir claramente los objetivos del diligenciamiento de esta matriz más allá de un reporte periódico. Proponemos mayor objetividad y que el seguimiento a las actividades planteadas en el pacto permitan también dar respuesta a las solicitudes que han hecho las organizaciones en el documento entregado a la Dirección General” 
RETOS: 
Por lo anterior, se solicitó a la Oficina de Planeación la ficha del indicador para evidenciar el rol de la actividad en el cumplimiento del indicador, al respecto se evidencio que esta actividad necesidad articularse de mejor forma con las acciones emprendidas por la Dirección de Participación y evitar de esta manera duplicidad de trabajo. Por su parte la Dirección General reflexiona sobre el alcance que este seguimiento debe tener, por ejemplo, comunicando y socializando las experiencias exitosas identificadas o los mandatos y actores donde se debe reformar la estrategia de articulación; ejercicios que debería desarrollarse con los GITT, los organismos de cooperación que financiaron la estrategia y la sociedad en general.  
</t>
  </si>
  <si>
    <t>Realizar las actividades de cada vigencia, incluidas en el Programa de Gestión Documental (PGD)</t>
  </si>
  <si>
    <t>Dentro de las actividades incluidas en el Programa de Gestión Documental, se contempla la elaboración del Sistema Integrado de Conservación y durante el primer trimestre de la vigencia 2022, se ejecutaron las siguientes actividades: 
 1. Se efectuó la revisión de los documentos del Sistema de Gestión relacionados con los temas de gestión documental, conservación y preservación de la información.
 2. Se realizaron reuniones virtuales de levantamiento de información con 10 territoriales.
 3. Se realizaron entrevistas de levantamiento de información en el nivel central. 
 4. Se efectuó reunion con la Oficina de Tecnologías de la Información, para el levantamiento de información relacionada con el Plan de Preservación a Largo Plazo. 
 5. Se elaboraron tres informes técnicos, en los cuales se presentan los resultados de las actividades realizadas mensualmente. 
 Por lo anterior, se anexan las siguientes evidencias: 
 3 informes técnicos.
 Listados de asistencia a las reuniones virtuales con las territoriales. 
 Listados de asistencia a las reuniones realizadas en el nivel central. 
 Entrevistas de levantamiento de información diligenciadas.
 Listado de asistencia reunion OTIC.
 De igual manera, en el PGD se incluye la elaboración de los Programas Específicos, razón por la cual para el periodo reportado se realizó socialización de los programas específicos del Programa de Gestión Documental a todos los funcionarios de la UBPD el 22 de febrero de 2022.
 Por su parte, respecto a la actividad del PGD, relacionada con la elaboración de las Tablas de Retención Documental, durante el primer trimestre de 2022 se recibió comunicación del Archivo General de la Nación con concepto técnico y solicitud de ajustes al proyecto de TRD que se encuentra en proceso de convalidación. En consecuencia, se ajustó la memoria descriptiva, se adelantaron mesas de trabajo con las dependencias, se realizaron los ajustes a 24 TRD, se elaboró presentación para el comite de gestión y se levantaron 6 nuevas TRD las cuales fueron remitidas al AGN mediante comunicación UBPD-1-2022-002749 el día 29 de Marzo de 2022. Como evidencias se adjunta:
 - Memoria descriptiva ajustada 
 - 24 TRD ajustadas
 - 6 nuevas TRD
 - ComunicaciónUBPD-1-2022-002749 al AGN"</t>
  </si>
  <si>
    <t>Dentro de las actividades incluidas en el Programa de Gestión Documental, se contempla la elaboración del Sistema Integrado de Conservación y durante el segundo trimestre de la vigencia 2022, se ejecutaron las siguientes actividades: 
 - Diseño y elaboración del Plan de Conservación Documental con los 6 programas de conservación preventiva y los anexos respectivos, así: 
 Programa de capacitación y sensibilización 
 Programa de mantenimiento de instalaciones, anexo "Formato de inspección de instalaciones"
 Programa de saneamiento ambiental, anexo "formato de limpieza de áreas y documentos"
 Programa de monitoreo de condiciones ambientales, anexo "Medición de condiciones ambientales"
 Programa de almacenamiento y realmacenamiento 
 Programa de emergencias 
 Se efectuó revisión con las dependencias involucradas con las actividades del Plan de Conservación Documental, siendo estas: Subdirección de Gestión Humana, Grupo Interno de Trabajo de Gestión Administrativa, Oficina Asesora de Planeación y Subdirección de Gestión de Información para la Búsqueda. 
 De igual manera, en el PGD se incluye la elaboración de los Programas Específicos, razón por la cual para el periodo reportado se adelantaron las siguientes actividades:
 Programa Específico Auditoría y Control: llevadas a cabo las mesas de trabajo correspondientes y los ajustes sugeridos por la Oficina de Control Interno y Oficina de Planeación, se realiza la actualización de la metodología del programa y cronograma, a fin de que cumpla con los planes de auditoria y seguimiento de las mismas en articulación con el Grupo de Gestión Documental.
 Como evidencia se adjunta Programa de Auditoría y Control
 Documento de Implementación Programa de Documentos Vitales o Esenciales: Se realiza, el análisis y articulación con los planes de seguridad de la información, Política de Protección y Seguridad Digital, Plan de Recuperación ante Desastres (DRP), Plan Estratégico de Seguridad Digital, Proceso de Gestión de Tecnologías de la Información y las Comunicaciones, Relación bases de Datos, Plan de Copias de Seguridad, Política General de Seguridad, Protección y Confidencialidad de la Información, así como del Plan de Emergencia y Contingencia de la Subdirección de Gestión Humana.
 Como evidencia se adjunta Documento de Implementación Programa Documentos Vitales Esenciales
 Por su parte, respecto a la actividad del PGD, relacionada con la elaboración de las Tablas de Retención Documental, durante el segundo trimestre de 2022 se presentó ante el comité de gestión de la entidad las TRD ajustadas conforme al concepto técnico del AGN, obteniendo la aprobación correspondiente mediante acta que fue remitida al AGN el 15 de mayo con radicado UBPD-1-2022-004335. Adicionalmente, se sostuvo mesa de trabajo con el Archivo General de la Nación el día 16 de mayo, en la cual se recibió retroalimentación sobre la versión de TRD remitidas y se requirieron nuevos ajustes, los cuales fueron realizados y remitidos posteriormente. Como resultado de lo anterior, se efectuó la primera presentación de las TRD ante el Grupo Evaluador de Documentos del AGN el 16 de junio de 2022, quedando pendiente la programación de la mesa definitiva de sustentación ante el comité evaluador de documentos, con el fin de culminar el proceso de convalidación.</t>
  </si>
  <si>
    <t>Brindar asistencia técnica relacionada con el subproceso de Gestión Documental</t>
  </si>
  <si>
    <t>Durante el primer trimestre de la actual vigencia se realizaron las siguientes asistencias técnicas relacionadas con el subproceso de Gestión Documental:
 Capacitación en SIDOBU al ET Montería
 Socialización Programas Especificos
 Socialización Correspondencia SIDOBU
 Socialización Correspondencia SIDOBU
 Capacitación a toda la entidad SIDOBU
 Capacitación a toda la entidad SIDOBU</t>
  </si>
  <si>
    <t>Durante el segundo trimestre de la actual vigencia se socializó a toda la UBPD Mediante memorando No. UBPD-3-2022-004962 el día 08 de abril de 2022, la programación de capacitaciones en materia de gestión documental para la vigencia 2022, dando cumplimiento al Plan Institucional de Capacitación. Adicionalmente, se realizaron las siguientes asistencias técnicas relacionadas con el subproceso de Gestión Documental:
 Capacitación Gestión Documental Organización de Archivos de Gestión y recomendaciones de Conservación. (27/04/2022)
 Retroalimentación mensual socializaciones de uso y apropiación del SGDEA SIDOBU (28/04/2022)
 Retroalimentación mensual socializaciones de uso y apropiación del SGDEA SIDOBU (31/05/2022)
 Retroalimentación mensual socializaciones de uso y apropiación del SGDEA SIDOBU (28/06/2022)
 Taller práctico diligenciamiento FUID y elaboración documentos en SIDOBU (28/06/2022)
 Como evidencia se adjunta memorando UBPD-3-2022-004962 y actas de reunión y listados de asistencia</t>
  </si>
  <si>
    <t>Realizar monitoreo a la radicación de las comunicaciones oficiales recibidas, enviadas e internas en el Sistema de Gestión de Documentos Electrónicos de Archivo -SGDEA</t>
  </si>
  <si>
    <t>Se realizó el monitoreo a la radicación de las comunicaciones oficiales recibidas, enviadas e internas en el Sistema de Gestión de Documentos Electrónicos de Archivo -SGDEA Como evidencia se adjunta:
 - Informe de seguimiento correspondencia primer trimestre de 2022</t>
  </si>
  <si>
    <t>Se realizó el monitoreo a la radicación de las comunicaciones oficiales recibidas, enviadas e internas en el Sistema de Gestión de Documentos Electrónicos de Archivo -SGDEA Como evidencia se adjunta: - Informe de seguimiento correspondencia segundo trimestre de 2022 y reporte trimestral de incidencias</t>
  </si>
  <si>
    <t>Realizar informes semestrales que documenten el avance del Programa de Gestión Documental (PGD).</t>
  </si>
  <si>
    <t>Dado que la periodicidad es semestral, no aplica para el primer trimestre de la vigencia 2022</t>
  </si>
  <si>
    <t>Se realizó informe semestral que documenta el avance del Programa de Gestión Documental (PGD).</t>
  </si>
  <si>
    <t>Realizar seguimiento a los términos de respuesta a las PQRSD asignadas a las dependencias de la UBPD, mediante informe mensual.</t>
  </si>
  <si>
    <t>Grupo Interno de Trabajo de Servicio al Ciudadano</t>
  </si>
  <si>
    <t>En cumplimiento de la actividad de control y seguimiento, el Grupo Interno de Trabajo de Servicio al Ciudadano, realiza de manera mensual un reporte sobre el comportamiento de las peticiones, quejas, reclamos, sugerencias y/o denuncias que recibe la UBPD a través de los diferentes canales de atención; dicho reporte comprende: i) un listado de cada una de las dependencias de nivel central o territorial a las cuales les ha sido asignado una PQRSD, ii) El número de peticiones resueltas en términos y fuera de términos, iii) El número de peticiones abiertas o sin respuesta en términos y fuera de términos y por último, iv) los porcentajes acumulados por cada variable, incluyendo la oportunidad de la respuesta.
 Esta información es remitida vía correo electrónico a la Secretaría General y a la Subdirección Administrativa y Financiera como líderes naturales del roceso, los primeros días de cada mes, con un ejecutivo análisis de corte cualitativo y adjunto el reporte cuantitativo.
 Esta actividad, permite un seguimiento mensual en la oportunidad de la respuesta o la toma de acciones inmediatas. 
 Para el presente seguimiento, se entrega como evidencia, las remisiones de los meses de enero, febrero y marzo del 2022.</t>
  </si>
  <si>
    <t>La actividad en mención, consta de un seguimiento permanente por parte del Grupo Interno de Trabajo de Servicio al Ciudadano, a través del cual se remite a la Secretaría General y Subdirección Administrativa y Financiera reportes mensuales sobre la oportunidad de las respuestas a las peticiones, quejas, reclamos, sugerencias o denucnias (PQRSD) que se recepcionan a través de los canales de atención. Se adjunta como evidencia los reportes de los meses abril, mayo y junio de 2022.
 Se resalta que el indicador asociado, mantiene su nivel de oportunidad arriba del 98%, cumpliendo lcon a meta planteada.</t>
  </si>
  <si>
    <t>Elaborar y remitir informes trimestrales a las dependencias, que permitan identificar el comportamiento de las PQRSD asignadas, así como las acciones de mejora que correspondan.</t>
  </si>
  <si>
    <t>Frente a la actividad relacionada con la generación y remisión de informes trimestrales por dependencias, se indica que, los mismos fueron elaborados una vez se realizó el primer corte trimestral de la vigencia 2022, para lo cual se realizaron 26 documentos correspondientes a las dependencias de nivel central y Equipos Internos de Trabajo Territoriales.
 Dichos documentos fueron remitidos vía correo electrónico el 5 de abril de 2022 tanto a los jefes de las dependencias como a los enlaces dispuestos para el seguimiento de las PQRSD.
 La información contenida permite una valoración interna de la gestión de las peticiones, la toma de acción frente a la calidad y oportunidad de las respuestas, el fortalecimiento interno en los modos de gestionar la información e insumos para los reportes que deriven de las actividades internas de las dependencias.</t>
  </si>
  <si>
    <t>Frente a la actividad relacionada con la generación y remisión de informes trimestrales por dependencias, se indica para el periodo de valoración, que fueron elaborados los documentos tanto de los equipos de trabajo de nivel central como territorial. El corte trimestral correspondió al 01/04/2022 al 30/06/2022 los cuales fueron remitidos a través del correo electrónico de Servicio al Ciudadano el 5 de julio de 2022, dirigidos tanto a los enlaces de PQRSD de las dependencias, como de sus jefes inmediatos.
 La información contenida permite una valoración interna de la gestión de las peticiones, la toma de acciones de fortalecimiento frente a la calidad y oportunidad de las respuestas, los mecanismos de control y seguimiento para el logro de las metas propuestas y demás insumos que alimenten la gestión de cada equipo de trabajo.
 Se adjuntan 8 documentos de Nivel Central y 16 de Nivel Territorial.</t>
  </si>
  <si>
    <t>Elaborar y aplicar un instrumento para la medición de la percepción de las respuestas que brinda la UBPD a las PQRSD.</t>
  </si>
  <si>
    <t>Esta actividad tuvo lugar en su realización en el mes de marzo, de la cual se definieron las siguientes variables:
 i) Instrumentos a utilizar, ii) población objeto de medición, iii) modo o canal de aplicación, iv) fuentes de datos, v) tiempo de aplicación y, vi) responsables.
 En este orden de ideas, se determinó: i) tres instrumentos a desarrollar orientados a los canales de atención operados por el Grupo Interno de Trabajo de Servicio al Ciudadano, siendo estos, una encuesta de tres preguntas para ser aplicada a través del canal telefónico, una encuesta escrita de 5 preguntas para los procesos de atención presencial y una encuesta virtual de 15 preguntas a través de formulario Web.
 A su vez, la población objetivo se refiere a los personas naturales o jurídicas que han interpuesto PQRSD durante las vigencias del 2019 al 2022 y cuyos datos se encuentran registrados.
 El tiempo de aplicación, será un mes, seguido de las acciones relacionadas con el análisis y generación de informes, sin que ello supere el mes de junio de la presente vigencia.
 Se relaciona como evidencia de la actividad, el formulario Web y el acta de identificación de variables.</t>
  </si>
  <si>
    <t>En cumplimiento de la actividad, fue elaborado el instrumento de percepción a través de formulario Web, remitido a través de la cuenta institucional de Servicio al Ciudadano, tomando como muestra los datos asociados a cuentas de correo electrónico con dominio @gmail y acopiadas en el marco de la gestión de PQRSD. 
 Se presenta como evidencia de la gestión el formulario diseñado, ficha técnica y resultados sin análisis ni depuración estadística, teniendo en cuenta que esta actividad se llevará a cabo de acuerdo con las fechas programadas para tal fin.</t>
  </si>
  <si>
    <t>Elaborar un informe al año de resultados de la percepción de las respuestas a las PQRSD.</t>
  </si>
  <si>
    <t>Una vez se cuente con la recolección de información a través de los diferentes canales, se dará inicio con el análisis y generación de los informes. En ente orden no se presentan avances de esta actividad hasta el segundo semestre de la vigencia.</t>
  </si>
  <si>
    <t>Ya se cuentan con las respuestas, se procederá en el periodo señalado con el análisid de la información y su preentación en el tercer trimestre.</t>
  </si>
  <si>
    <t>Realizar monitoreo del Plan Anticorrupción y de Atención al Ciudadano 2022</t>
  </si>
  <si>
    <t>Actividad que inicia en abril (segundo trimestre)</t>
  </si>
  <si>
    <t xml:space="preserve">De acuerdo con el cronograma de informes de la OAP se ha realizado el monitoreo e informe del primer cuatrimestre, con corte a 30 de abril, el cual fue remitidio a la Oficina de Control Interno para su informe de seguimiento, el cual se encuentra publicado en la página WEB de la entidad desde el 13 de mayo (en cumplimiento de ley. </t>
  </si>
  <si>
    <t>Formular el Plan Anticorrupción y de Atención al Ciudadano 2023</t>
  </si>
  <si>
    <t>Actividad que inicia en el segundo semestre</t>
  </si>
  <si>
    <t>Elaborar Plan Institucional de Capacitación</t>
  </si>
  <si>
    <t>Se elaboró Plan Intitucional de Capacitación de acuerdo con la información reportada por los/as servidores/as de la UBPD y actualmente se encuentra en proceso de aprobación por parte del Sistema de Gestión.
Entre los principales retos encontrados esta la integración y priorización de las necesidades manifestadas por las dependencias en el Plan Institucional de Capacitación.</t>
  </si>
  <si>
    <t>El Plan Institucional de capacitación se aprobó y publicó el 23 de mayo. Este fue socializado mediante correo electrónico del 27 de mayo de 2022. Se identifica como reto la dificultad que han tenido las diferentes dependencias, para el reporte a la SGH de las actividades que requieren ser programadas y no estaban contempladas en el Plan Institucional de Capacitación, lo cual genera dificultades en la planeación(Plan de capacitación y Correo de socialización)</t>
  </si>
  <si>
    <t>Implementar el Plan Institucional de Capacitación</t>
  </si>
  <si>
    <t>En el Primer trimestre del año 2022 se realizaron tres inducciones a los servidores/as que ingresaron a la UBPD, una inducción a los contratistas y se llevaron capacitaciones en: 2 SIDOBU, 2 KOBO, 1. Gestión Documental: Socialización de Programas Específicos. Esto equivale al 15% de la linea base de 57 capacitaciones priorizadas en la parrilla de capacitaciones a corte de 31 de de marzo de 2022, las cuales pueden variar de acuerdo a las necesidades de las dependencias.
 Entre los retos identificados se encuentra la coordinación de agendas entre los participantes y los capacitadores. También artícular las actividades de capacitaciones que son programadas por las dependencias al Plan Institucional de Capacitación</t>
  </si>
  <si>
    <t>Teniendo encuenta las necesidades de las diferentes dependencias, la parrilla de capacitación fue ajuastada, incluyendo nuevas necesidades de formación interna, por lo cual de 57 capacitaciones proyectadas en la parrilla se aumentaron a 65 actividades para la vigencia 2022. En este sentido entre el 01 de abril al 30 de junio se han realizado 27 capacitaciones, 7 en abril, 5 en mayo y 15 en junio, las cuales equivalen al 41,53%, teniendo encuenta que en el primer trimestre se realizaron 9 capacitaciones se obtiene un cumplimiento de 36 actividades que equivalen al 55% del indicador, sobre la nueva base calculada.
 Para el desarrollo de este indicador se ha identificado como retos la coordinación con las dependencias que manifiestan tener necesidades de impartir capacitación, puesto que se han identificado temáticas que no habian sido definidos en las necesidades iniciales.
 Respecto a los logros se destaca la alta participación de los/as servidores/as y colaboradores/as en las actividades programadas por parte del Plan Institucional de capacitación. También, se realizó la inducción de forma presencia, lo cual tuvo acogida en el proceso</t>
  </si>
  <si>
    <t>Efectuar seguimiento al Plan Estratégico de Gestión Humana /Sistema de Gestión de Seguridad y Salud en el Trabajo (SGSST), Cuidado, Bienestar, Plan de Vinculación, Comisiones, Nómina</t>
  </si>
  <si>
    <t>Todas las áreas</t>
  </si>
  <si>
    <t>Para la Implementación y seguimiento del Plan Estratégico de Talento Humano se efectuaron las siguientes actividades: 
 Para la implementación del Plan de Bienestar Social y Estímulos se realizaron las siguientes actividades entre el 01 de enero al 31 de marzo de 2022.:
 Se elaboró Plan de de Bienestar Social y Estímulos vigencia 2022, el cual se encuentra en proceso de aprobación por parte del sistema de Gestión.
 Se realizó encuesta de Satisfacción de Gestión Humana en el mes de Febrero
 Se realizó encuesta de enfoques diferenciales en el mes de marzo
 Se continua con los estímulos de la Resolución 696 del 2019, los cuales son cumpleaños, bicicleta y cuidado posterior a comisión 
 Para las 4 servidoras que se encuentran en periodo de lactancia se envió banner de socialización resaltando los aspectos importantes de la lactancia materna.
 Se envió correo en conmemoración del día de la mujer en coordinación con la Oficina Asesora de Comunicaciones y Pedagogía. 
 Se realizó apertura del torneo deportivo de la UBPD inscripciones.
 Se suscribió contrato con la Caja de Compensación Familiar -COMPENSAR, para la realización de las Actividades en el marco del Plan de Bienestar y Estímulos.
 Se realizó fortalecimiento administrativo con el Grupo Interno de trabajo territorial en Arauca.
 Se inició con la estrategia de apropiación de valores, a través del juego match de Valores
 Se socializó campaña de hábitos saludables: Tips para realizar actividad física y se informó a los/as servidores/as de la realización de un tamizaje en el mes de abril.
 Se realizó reunión presencia o virtual con los/las servidores/as de los grupos internos de trabajo y el asesor correspondiente de la Caja de compensación 
 Se realizó visita de la Caja de Compensación Familiar -COMPENSAR, para los/las servidores/as del nivel central
 Con el apoyo a la ARL y en coordinación con Seguridad y Salud en el Trabajo se realizaron jornadas de pausas activas, con el fin de prevenir el estrés y realizar ejercicios osteomusculares. 
 En los meses de 01 de enero de 2022 al 31 de marzo de 2021 se otorgaron 18 autorizaciones de horarios flexibles, de los cuales 10 pertenecen al nivel central y 8 de los Grupos Internos de Trabajo Territorial. 
 Entre el 01 de enero y el 31 de marzo de 2022 autorizó 33 solicitudes de trabajo en casa, en donde se presentan motivos como Madres gestantes en sus últimas 4 semanas de gestación, limitaciones de salud que exigen cuidados especiales, citas médicas con tratamiento especial. 
 Se comunicó a Circular 005 del 28 de febrero de 2022 " Turnos de semana santa y compensación de tiempo"
 Se envió correo con fechas especiales de las profesiones y Cumpleaños. 
 Respecto a las anteriores actividades realizadas se identificó una participación activa tanto en el nivel central como en los Grupos Internos de Trabajo Territorial en las diferentes encuestas e inscripciones de actividades por realizar. Así mismo se ha estado dando a conocer los diferentes servicios que ofrecen las cajas de compensación en las cuales se encuentran afiliados los/as servidores/as.
 Se espera incentivar a los/as servidores/as a través del torneo deportivo y las campañas de hábitos saludables a un estilo de vida saludable acompañado de actividad física e información de interés general. 
 En materia de capacitación se efectuaron las siguientes actividades: 
 1. Se elaboró el Plan Institucional de Capacitación, el cual se encuentra en proceso de aprobación del Sistema de Gestión.
 2. En el Primer trimestre del año 2022 se realizaron tres inducciones a los servidores/as que ingresaron a la UBPD, una inducción a los contratistas y se llevaron capacitaciones en: 2 SIDOBU, 2 KOBO, Gestión Documental: Socialización de Programas Específicos. Esto equivale al 10% de la línea base de 57 capacitaciones priorizadas en la parrilla de capacitaciones a corte de 31 de marzo de 2022. 
 Entre los retos identificados se encuentra la coordinación de agendas entre los participantes y los capacitadores. También articular las actividades de capacitaciones que son programadas por las dependencias al Plan Institucional de Capacitación.
 En la implementación de la estrategia de cuidado se realizaron las siguientes actividades:
 1. 88 atenciones de habla de línea y escucha, que permitió hacer un acompañamiento psicosocial frente a las afectaciones emocionales de los/las servidores y servidoras.
 2. Grupos Focales (Comision Puerto Berrio) los cuales permitieron identificar las necesidades de los equipos respecto al tema de cuidado, para brindar herramientas de autocuidado que mitiguen el desgaste emocional en el desarrollo de la labor de cada uno/as de los/las servidores/as
 3. Se elaboró la estrategia de cuidado.
 4. Se realizaron los planes operativos de cuidado para cada dependencia o Grupos internos de Trabajo.
 5. Se realizaron mediaciones e intervención de conflictos. 
 6. Se elaboraron dos piezas comunicativas.
 7.Fortalecimiento de la Red de Embajadores.
 Para la implementación del Plan de Vinculación la Subdirección de Gestión Humana ha gestionado y desarrollado las siguientes actividades:
 Revisión de 113 hojas de vida para los cargos vacantes del periodo requerido
 Trámite y gestión de 38 entrevistas - soporte adjunto
 Ajuste al Plan de vinculación con el lineamiento de la DG incluyendo el nuevo lineamiento de la DG frente a traslados - soporte adjunto
 Correos de remisión de vacantes mes a mes 
 solicitud por correo electrónico de hojas de vida a las dependencias para cubrir vacantes 
 hojas de vida registradas en el Banco de hojas de vida para el período solicitado Los links para su consulta son:
 https://docs.google.com/spreadsheets/d/1kHR9__hyUc65t7ta85CxAjokepEPLXYqe3twX4sr7ME/edit#gid=40384767
 https://drive.google.com/drive/folders/12M9e3OsNgpmaUsC3zcZNSu4PPs3fkOMq
 Por otra parte se encuentra que entre los principales retos se cubrir las vacantes en su totalidad
 Los Logros son los siguientes:
 Tramitar 26 posesiones y 1 derogatoria de nombramiento - Base de datos posesionados adjunto
 Gestionar las reubicaciones que contaban con justificación técnica y conformación de grupos internos de trabajo
 Tramitar 24 renuncias generando las vacantes al corte y de manera cíclica reactiva el plan de vinculación - Base de datos retiros adjunto
 Dificultades: La SGH realiza las actividades descritas en el punto anterior, sin embargo:
 Como la planta es dinámica no permite que se tengan cubiertas las vacantes en su totalidad
 De acuerdo a lo mencionado por las dependencias no les ha sido fácil conseguir los perfiles para los cargos vacantes, lo cual genera demoras para cubrirlas
 - 
 Respecto al Sistema de Gestión de Seguridad y Salud en el trabajo se llevaron a cabo las siguientes actividades tendientes a la implementación del sistema:
 Se consolidó el Plan anual de trabajo del SG-SST para la vigencia 2022, teniendo en cuenta los insumos derivados del seguimiento realizado por la OCI a la gestión del sistema durante la vigencia 2021, los resultados de los indicadores y la normatividad legal vigente en materia de Seguridad y Salud en el Trabajo aplicable a la UBPD.
 Consolidación del programa de capacitación: Se diseñó y consolidó el Programa de capacitación para la vigencia 2022, teniendo en cuenta la identificación de riesgos asociados a las actividades que se desarrollan para el cumplimiento de la misionalidad.
 Publicación riesgo biológico: Se publicó el programa de riesgo biológico, este documento contiene la identificación de las actividades donde se presenta el riesgo, el personal expuesto y las medidas de intervención.
 Se llevaron a cabo las mesas de trabajo con los supervisores de contratos de aseo y cafetería, vigilancia, correspondencia, transporte, infraestructura, mesa de servicio OTIC, logística, con el fin de verificar los requisitos mínimos a cumplir en materia de Seguridad y Salud en el Trabajo.
 Se realizó planeación de cada uno de las actividades que se van a realizar para la vigencia 2022 de los programas que soportan al SG-SST como lo son:
 Riesgo biomecánico.
 Riesgo Psicosocial.
 Trabajo en alturas
 Riesgo Biológico.
 Orden y aseo
 Riesgo Mecánico
 Hábitos de Vida Saludable
 Sesión COPASST
 Se diseñó el plan de mejoramiento derivado del seguimiento realizado por la OCI al SG-SST.
 Se llevaron a cabo las sesiones del Comité Paritario de Seguridad y Salud en el Trabajo.
 Participó con el equipo de Protección y Prevención en la consolidación de la Matriz de riesgos generales y la ruta de atención de los mismos.
 Pista de entrenamiento brigadistas sedes territoriales: se llevó a cabo la primera pista de entrenamiento para los brigadistas de los grupos internos de trabajo territoriales, esta se dio en la ciudad de Bogotá, en un escenario simulado, el cual mediante ejercicios prácticos permitía a los participantes poner en práctica los conocimientos en primeros auxilio, contra incendio, rescate en estructura colapsada, trabajo en equipo.
 Adicionalmente, La Subdirección de Gestión Humana ha implementado el Plan Estratégico de Talento Humano por medio de los procesos de comisiones, gestión de nómina y gestión de desempeño
 Entre los retos encontrados se identificaron los siguientes:
 1. En materia de bienestar se espera incentivar a los/as servidores/as a través del torneo deportivo y las campañas de hábitos saludables a un estilo de vida saludable acompañado de actividad física e información de interés general
 2. Tanto para las actividades de cuidado, bienestar y capacitación se encuentra como reto la coordinación de agendas entre los participantes y los capacitadores. 
 Entre los logros se encuentra
 1. Respecto a las actividades de bienestar realizadas se identificó una participación activa tanto en el nivel central como en los Grupos Internos de Trabajo Territorial en las diferentes encuestas e inscripciones de actividades por realizar. Así mismo se ha estado dando a conocer los diferentes servicios que ofrecen las cajas de compensación en las cuales se encuentran afiliados los/as servidores/as.
 2.Articular las actividades de capacitaciones que son programadas por las dependencias al Plan Institucional de Capacitación.
 3. Tramitar 26 posesiones y 1 derogatoria de nombramiento.
 4. Gestionar las reubicaciones que contaban con justificación técnica y conformación de grupos internos de trabajo
 5. Tramitar 24 renuncias generando las vacantes al corte y de manera cíclica reactiva el plan de vinculación</t>
  </si>
  <si>
    <t>Para la Implementación del Plan Estratégico de Talento Humano, se han realizado las siguientes actividades: 
 En el marco del Plan de Bienestar Social y Estímulos para el periodo comprendido entre el 01 de abril de 2022 y 30 de junio de 2022 se efectuaron las siguientes actividades:
 Bono de cuidado: El 11 de abril de 2022 se envió información sobre el bono de cuidado, establecido dentro del Plan de Bienestar
 Cajas de Compensación: Se remitieron las rutas para la afiliación de los beneficiarios de las siguientes cajas: Comfenalco Valle, Compensar, Comfiar, Comfachoco, Comfatolima.
 Dia de la Familia primer semestre: Se remitió circular N° 06 del 13 de abril de 2022, en donde se autoriza el viernes 13 o 20 de mayo que los/as servidores/as se separen de sus funciones para compartir con su grupo familiar.
 Visitas empresariales: Se realizaron diferentes visitas empresariales: 
 El 21 de abril de 2022 Grupo Recordar brindó asesoría presencial
 El 25 de mayo de 2022 se realizó visita presencial en el nivel central por parte de la asesora de Davivienda
 El 07 de junio de 2022 se realizó un meet de consulta de servicios Davivienda, dirigidos a los servidores/as de los Grupos Internos de Trabajo Nivel Territorial. 
 El 14 de junio de 2022 se realizó visita presencial por parte de la asesora de Juriscoop.
 Horario laboral: Se recordó a los servidores por medio de correo electrónico horario laboral de la UBPD
 Fechas especiales: Se remite mensaje de cumpleaños y fechas especiales (día de la madre y dia del padre, profesiones)
 Se realizan Vacaciones recreativas nivel central.
 Torneos deportivos: Se realizaron las siguientes actividades:
 Se realizaron valoraciones físicas para el torneo deportivo interno UBPD. 
 Se realizó torneo de Fútbol masculino y femenino en sede central.
 Se realizó torneo de Atletismo nivel central y con los Grupos Internos de Trabajo Territorial.
 Se entregaron bonos de cuidado y relajación para los/as servidores/as que realizaron comisiones superiores a 8 días.
 Actividad del día del niño: entrega de boletas de cine.
 Taller de Cocina con: GIT Apartado, Tumaco, DT Información, Planeación y Localización, Ibagué, Villavicencio, Pasto, Yopal y Cali, Cúcuta y Sincelejo
 Como logro en la implementación del Plan de Bienestar y Estímulos se destaca la participación y disposición de los/as servidores/as públicos en las actividades programadas. Así mismo la colaboración generada entre los equipos para generar estrategias en los torneos deportivos y obtener resultados deseados.
 Para la implementación del Sistema de Gestión de seguridad y salud en el trabajo se efectuaron las siguientes actividades:
 Se realiza la aprobación por parte de la Dirección General del Plan Anual de Trabajo del SG-SST y revisión del Plan de Capacitación del SG-SST.
 Se realizó la capacitación enfocada en la prevención de los diferentes riesgos, como lo son:
 Pausas activa a nivel Nacional
 Inspecciones planeadas dirigido al COPASST
 Campaña de lavado de manos nivel central
 Capacitación en productos químicos nivel nacional dirigido a las personas de servicios generales
 Se llevó a cabo la pista de entrenamiento de la brigada de emergencia de sede central 
 Se realiza entrenamiento en terrenos hostiles y primeros auxilios selváticos.(Dirección Técnico de Prospección Recuperación e Identificación Dirección Técnica de Participación Contacto con las víctimas y enfoques diferenciales, y Grupo Interno de Trabajo de Logistica e inventarios y Equipo de Prevención y Protección)
 Se remitió para observaciones de los/as servidores/as de la UBPD el Plan de Evacuación de Emergencias Médicas – MEDEVAC.
 Se realizó simulacro en el nivel central
 Se realizó socialización de Medidas Preventivas Covid-19.
 Se divulgó a los equipos de trabajo expuestos en riesgo de trabajo en alturas, mecánico por manejo de herramientas, biológico a Dirección de Prospección Recuperación e Identificación y Subdirección administrativa y Financiera.
 En el mes de mayo se llevó a cabo tamizaje cardiovascular dirigido a los colaboradores/as de sede central con el fin de establecer las medidas de prevención de riesgo cardiovascular.
 Se llevaron a cabo 6 procesos de contratación de los servicios e insumos que soportan al SG-SST, como los son: Orden 86223 de 2022 con M.A.S.EMPRESARIAL SM S.A.S, Contrato 232 de 2022 SEGNAL SAS, Orden 9100 de 2022 con J.M GROUP EMPRESARIAL, Orden 9099 de 2022 con J.M GROUP EMPRESARIAL, Orden 91162 de 2022 con RED-U SOLUTION. S.A.S y 221-2022-UBPD con Evalua Salud IPS S.A.S.
 Se dio inicio con la consolidación de los documentos para llevar a cabo 2 procesos de contratación como lo son EPP alturas y recarga y mantenimiento de extintores.
 Se lleva a cabo la auditoría externa, la cual tenía como objetivo verificar la implementación del SG-SST con base a las exigencia de la normatividad legal vigente, obteniendo una calificación del 82.5%
 Para la implementación de la Estrategia y política de Cuidado se han realizado las siguientes actividades:
 Se remite y se difunde el canal de atención línea de Habla y Escucha para acompañar a los colaboradores/as de la UBPD cuando necesiten hablar sobre dificultades y angustias que estén afectando la vida cotidiana en los ámbitos laboral, personal, familiar o comunitario. 
 Se realiza curso de escrituras narrativas
 Se realiza taller sobre Kundalini Yoga.
 Se realiza taller de escritura orgánica
 Se realiza taller de Meditaciones que Cuidan
 Se aprueba la política de cuidado
 Se realiza taller de pedagogía de cuidado y prevención y protección en los Grupos Internos de Trabajo Territoriales de: Arauca, Cali y Satélites, San José de Guaviare y Barrancabermeja.
 Talleres pedagógicos de cuidados:Los talleres pedagógicos son espacios de participación voluntaria para fortalecer herramientas de autocuidado a través de las artes, la relajación y en general el cuidado con un sentido de equilibrio y armonía.
 Acompañamiento a las acciones Humanitarias: Alistamiento y descompresión emocional en misiones.
 Sensibilización de enfoque diferencial, género y territorial.
 Se realizaron conversaciones que cuidan con la Secretaría General, Dirección General, Oficina Asesora de Planeación,Subdirección Administrativa y Financiera Grupo Interno de Trabajo Territorial en: Mocoa, Bogotá, Montería, Cali, Popayán, Barrancabermeja y la Dorada, Villavicencio, Florencia, Cali y Buenaventura, Apartado, San Jose de Guaviare.
 Se realizaron jornadas de Sensibilización de enfoque diferencial género y territorial.
 Como logro se destaca la aprobación de la política y estrategía de cuidado y un mayor acercamiento a los Grupos Internos de Trabajo Territoriales con los talleres de pedagogía, cuidado y Prevención y Protección.
 Respecto a nómina se expidieron 13 nóminas incluyendo el retroactivo, liquidaciones definitivas y prima de servicios en los tiempos establecidos con el fin de contar con el oportuno pago para los servidores y ex servidores; se liquidaron 7 planillas correspondiente a la seguridad social de las nóminas y retroactivo. Se actualizó el procedimiento de nómina y los formatos correspondientes al proceso.
 Se adelantaron mesas de trabajo internas y con la SAF con la finalidad de realizar seguimiento al recobro de incapacidades y los casos especiales que se presentaron, para lograr la recuperación de estos recursos emitiendo derechos de petición a la EPS, solicitudes de concepto y remitiendo información para continuar con el trámite de cobro persuasivo.
 Por último en Situaciones administrativas la Subdirección de Gestión Humana ha gestionado y desarrollado cada una de las etapas y actividades contempladas en el Plan de Vinculación y procedimientos entre el 01 de abril al 30 de junio del 2022 para dar cumplimiento al Plan estratégico de Talento Humano:
 1.1. Revisión de 87 hojas de vida para los cargos vacantes del periodo requerido
 1.2. Trámite y gestión de 16 entrevistas
 1.3. Plan de vinculación ajustado, en trámite de aprobación de la Dirección General, memorando UBPD-3-2022-007375 26/5/2022 
 1.4. Formato GTH-FT-074 V1 Solicitud de traslado de servidoras(es) públicas(os) de la UBPD, formalizado - soporte adjunto
 1.5. 3 Correos de remisión de vacantes mes a mes 
 1.6. 23 solicitudes por correo electrónico de hojas de vida a las dependencias para cubrir vacantes 
 1.7. 6 memorandos solicitud de hojas de vida a las dependencias para cubrir vacantes - soporte adjunto pendientes junio
 1.8. 60 hojas de vida registradas en el Banco de hojas de vida para el periodo solicitado, estas se encuentran del rango 1271 a 1332. Los links para su consulta son:
 https://docs.google.com/spreadsheets/d/1kHR9__hyUc65t7ta85CxAjokepEPLXYqe3twX4sr7ME/edit#gid=40384767
 https://drive.google.com/drive/folders/12M9e3OsNgpmaUsC3zcZNSu4PPs3fkOMq
 1.9. Seguimiento del vencimiento comisiones de servidores/as para desempeñar cargos de LNyR en la UBPD
 1.10. La Subdirección de Gestión Humana, en el marco de la ejecución del plan de trabajo realizado, en atención al cumplimiento de la verificación frente a la presentación de la declaración, en cumplimiento del decreto 1083 de 2015; y luego de la implementación de las estrategias realizadas por la SGH, de los 475 servidores/as que debían presentar la declaración de bienes y rentas ante la SGH, 474 servidores/as equivalente al 99.8 % cumplieron. 
 Así mismo, Un (1) servidor que equivale al 0.2% no cumplió con lo establecido en el artículo 2.2.16.5. del decreto 1083 de 2015. Lo expuesto se informó a la Secretaría General mediante memorando UBPD-3-2022-008088 del 6 de junio de 2022 - Adjunto. En cuanto a las declaraciones de bienes y rentas de la vigencia 2021 presentadas por los 474 servidores/as, reposaran en las historias laborales correspondientes y los soportes del plan de trabajo realizado se puede consultar en el link: https://drive.google.com/drive/folders/1NkfKWFp8p1l0jjgcuW9u4flc-DCdok6H
 Respeto a los Retos se establece lo siguiente:
 1. La Subdirección de Gestión Humana tiene como reto frente al plan de vinculación, cubrir las vacantes en su totalidad.
 2. Contar con las hojas de vida que se proponen para cubrir las vacantes en tiempo y oportunidad. 
 3. Actualizar el Plan de Vinculación.
 Logros:
 Que los 474 servidores/as que debían presentar la declaración de bienes y rentas ante la SGH, lo hicieran dentro del tiempo establecido por el DAFP. Lo anterior teniendo en cuenta lo expuesto en el numeral 1.10.
 Dificultades: 
 - De acuerdo a lo mencionado por las dependencias no les ha sido fácil conseguir los perfiles para los cargos vacantes, lo cual genera demoras para cubrirlas
 - Demora de las personas en la entrega de la información para la consolidación en cumplimiento de requisito</t>
  </si>
  <si>
    <t>Desarrollar talleres internos de profundización en los lineamientos de participación, reencuentros, entregas dignas y enfoques diferenciales y de género (mujeres y LGBTI).</t>
  </si>
  <si>
    <t>Esta actividad comenzará a realizarse en el mes de abril, de acuerdo con los cronogramas que se han fijado para estos ejercicios en el 2022, hasta el momento esta actividad no registra avances.</t>
  </si>
  <si>
    <t xml:space="preserve">Las jornadas de profundización se han diseñado con el fin de fortalecer las capacidades del equipo humano de la UBPD en materia de los lineamientos que ya se han socializado pero que se aplican en algunos momentos de las labores de la UBPD o en el caso de los lineamientos de enfoques diferenciales y de género en la cotidianidad, y por esa razón es necesario que se tenga claridad acerca de estos elementos y actualizar los conocimientos permanentemente sobre estos temas. En este sentido, en el segundo trimestre se realizaron 3 jornadas de profundización, una con el grupo interno de trabajo territorial de Barrancabermeja (13 y 14 de junio) y las otras con dependencias del nivel central, a saber: la Oficina Asesora de Comunicaciones y Pedagogía (4 de mayo) y la Dirección Técnica de Participación, Contacto con las Víctimas y Enfoques Diferenciales (21 de junio). Si bien estaban agendadas las jornadas a realizar con el GITT de Yopal y Satélite La Dorada, las condiciones de seguridad en el territorio y los previos a las jornadas electorales hicieron que debieran reprogramarse para el segundo semestre de 2022. 
Es importante señalar que, resultado de la jornada de profundización y a solicitud de la coordinadora del GITT se definió la realización de espacios virtuales para conversar sobre el PRB Magdalena Medio Norte (29 de junio) y el PRB Barranca Región (16 de junio), y se compartieron con las duplas a cargo preguntas y orientaciones para la incorporación de enfoques diferenciales y de género. Finalmente, es pertinente señalar que se avanzaron en reuniones para concertar jornadas de profundización en el segundo semestre con la Subdirección de Gestión de Información y con el Grupo Interno de Identificación. </t>
  </si>
  <si>
    <t>Elaborar el cronograma para la realización de los talleres</t>
  </si>
  <si>
    <t>Reporte Conjunto SGH y EPP:
 Entre el trimestre de 01 de enero a 31 de marzo de 2022 se realizó una artículación con Prevención y Protección en donde se aborda los planes operativos de cuidado para desarrollar una narrativa conjunta que implique el cuidado y la prevención para los equipos que han sido focalizados, para la realización de talleres transversales y de cuidado y prevención, para lo cual se elaboró el cronograma. 
 Durante el primer trimeste de 2022 se realizó la construcción del cronogama para la realización de talleres en el maro de la estrategia de prevención y protección.
 Entre los retos encontrados se identificaron dificultades en la coordinación de agendas con los Grupos Internos de Trabajo en Territorio. Asimismo, la articulación con temas de agenda con el equipo de Prevención y Protección</t>
  </si>
  <si>
    <t>Teniendo en cuenta el cronograma entregado por parte de la SGH se estimó la realización de 9 talleres de pedagogía de cuidado y prevención y protección ejecutados, la actividad se cumplió en el primer trimestre.</t>
  </si>
  <si>
    <t>Elaborar y aplicar encuesta de satisfacción de las estrategias de cuidado</t>
  </si>
  <si>
    <t>Esta actividad se encuentra programada para el mes de noviembre</t>
  </si>
  <si>
    <t>Fortalecer los equipos de la UBPD en temas de prevención y protección a través de intercambios con organismos internacionales (Comité Internacional de la Cruz Roja - CICR)</t>
  </si>
  <si>
    <t>Se realizó un encuentro entre la OGC y el Equipo de Prevención y Protección en el que se discutieron los principios humanitarios que rigen el accionar de la UBPD. La OGC presentó el avance en el tema a pártir de discusiones sostenidas en el 2020 con la Dirección General y sus asesores. Esta reunión se tomó como punto de partida de tabajo con el CICR y para unificar criterios al interior del equipo. En el marco del intercambio está pendiente la definición de pasos siguientes. Se adjunta como soporte el link para acceder a la grabación de la citada reunión.</t>
  </si>
  <si>
    <t>Se dialogó con la coordinadora del equipo de prevención y protección quien informó que dentro del marco del relacionamiento con el CICR ya se habían definido unas actividades puntuales en el territorio en donde los GITT tienen el relacionamiento directo con el CICR en este tema. Por el momento no se trabajan mas actividades de relacionamiento. 
EPP:  
En el marco del Plan de de colaboración UBPD - CICR en el cual participa el equipo de Prevención y Protección mediante el Componente 1. Condiciones de acceso en el territorio, se tuvieron dos reuniones, una de ellas en Florencia, el 9 de mayo de 2022, y la otra en Cali el 27 de mayo de 2022, con el objetivo de evaluar las condiciones de seguridad en aquellos territorios en donde el CICR hace presencia y la UBPD tiene solicitudes de búsqueda, con el fin de aunar esfuerzos y estrategias para las acciones humanitarias que implican prospecciones en zonas de alto riesgo. En el siguiente link se podrán encontrar los soportes de dichas reuniones:
 https://drive.google.com/drive/folders/1YsLTwmDnuMEuz8YfDH8TQ2YS1D9Wggl-</t>
  </si>
  <si>
    <t>Establecer las rutas de respuesta ante riesgos físicos, emocionales, sociales, biológicos y culturales y amenazas a servidores, servidoras y contratistas para el fortalecimiento de las capacidades de prevención y autocuidado de los servidoras (es) y contratistas de la UBPD</t>
  </si>
  <si>
    <t>Subdirección de Gestión Humana y Asesor de la Dirección General encargado de prevención y protección</t>
  </si>
  <si>
    <t>Reporte Conjunto SGH y EPP:
 Para establecer la ruta de respuesta ante riesgos físicos, emocionales, sociales, biológicos y culturales y amenazas a servidores, servidoras y contratistas, se realizó reunión el 25 de marzo de 2022 de coordinación con Prevención Protección, en donde se priorizaron los Grupos Internos de Trabajo en territorio, con el fin de implementar la estrategia realizada entre prevención y cuidado para dar respuesta a los Grupos Internos de Trabajo en territorio.
 En lo corrido del primer trimestre de 2022, se dio inicio a la construcción participativa entre la Asesora de Prevención y Protección,la Subdirección de Gestión Humana, la Subdirección Administrativa y Financiera y el Asesor de Seguridad de la Información la matriz de riesgos y las rutas de respuesta ante los mismos en las sedes de la UBPD, en la cual se identifican los factores de riesgo en 6 componentes (Biológicos, Psicosociales, en las condiciones de seguridad, en los fenómenos naturales y en la Seguridad de la Información). Además de la cosntrucción de la matriz, se cuenta con una hoja de cadena de llamadas y un modelo de inforne de incidentes. Este instrumento permite conocer los riesgos que afenten la vida, libertad e integridad de los servidores (as) y contratistas, los mecanismos de respuesta, los responsables de la respuesta y los aliados internos y externos que contribuyen a la atención del incidente. 
 Entre los retos encontrados se identificaron dificultades en la coordinación de agendas con los Grupos Internos de Trabajo en Territorio. Asimismo, la articulación con temas de agenda con el equipo de Prevención y Protección</t>
  </si>
  <si>
    <t>"SGH: Desde la Subdirección de Gestión Humana se priorizaron 9 Grupos Internos de Trabajo Territorial en los cuales se trabajrian de forma armonica con el equipo de Prevención y Protección, de los cuales se han realizado cinco a la fecha
 Adicionalmente, la SGH viene haciendo actividades de cuidado. "</t>
  </si>
  <si>
    <t>Realizar el seguimiento al diagrama funcional de relacionamiento del nivel central y territorial</t>
  </si>
  <si>
    <t>No ha habido avance en esta actividad. Una vez se den las discusiones y aprobaciones del Modelo de operación con la Dirección Genetral y la participación de las áreas pertinentes se podrá avanzar en las actividades propuestas.</t>
  </si>
  <si>
    <t xml:space="preserve">El diagrama y seguimiento al modelo de operación no se puede realizar hasta que el modelo esté definido totalmente, proceso que está en marcha con la participación del asesor de la DG, la SGTT, la SGH y la OGC
</t>
  </si>
  <si>
    <t>Elaborar e implementar estrategia de gestión del cambio</t>
  </si>
  <si>
    <t>Dirección Técnica de Información; Oficina de Gestión del Conocimiento, Oficina Asesora de Comunicaciones y Pedagogía, Oficina Asesora de Planeación</t>
  </si>
  <si>
    <t>Se inicio proceso de Capacitación de Gestión del Cambio con el Departamento Administrativo de la Función Pública, con el fin de plantear la estrategia de gestión del Cambio. En este sentido el 22 de marzo se llevo a cabo capacitación de ¿Cómo aprovechar las nuevas tecnologías para la gestión del conocimiento y la innovación en el sector público? 
 Entre los retos encontrados se identificaron dificultades en la coordinación de agendas con las diferentes dependencias involucradas.</t>
  </si>
  <si>
    <t>Se incluyó en los estudios previos del PIC como criterio de calidad la estrategia de gestión del cambio con enfoque pedagógico y de comunicación interna, que aborde como minimo: 
 a.Estrategia de comunicación interna que permita la concientización de los servidores frente a sus responsabilidades y como estas se alinean con el modelo estratégico de la Unidad.
 b. Estrategia de comunicación interna a través de canales como correo electrónico, televisores, redes sociales, circulares, memorandos entre otros
 c. Gestión de capacidades en TI
 d. Cómo fortalecer la resistencia al cambio
 e. Plan de trabajo que contenga los pasos mínimos para lograr un cambio con énfasis en tecnologías de la información
 f. Procesos de Transmisión de conocimiento</t>
  </si>
  <si>
    <t>Realizar seguimiento a la implementación del modelo de operación para el relacionamiento y comunicación en el territorio</t>
  </si>
  <si>
    <t>.- En el mes de enero del 2022 la Oficina de Gestión del Conocimiento y la Subdirección de Gestión Humana remitieron a la Dirección General la última versión propuesta del modelo, la cual se encuentra en revisión.
 - El 22 de febrero se llevó a cabo una reunión convocada por la Oficina Asesora de Planeación con el objetivo de construir la ficha del indicador 29, el cual está directamente relacionado con la actividad 21. En el espacio participaron: la Subdirectora de Gestión Humana, Andrea Carrasco, la jefe de la Oficina de Gestión del Conocimiento, Claudia Linares, la jefe de la Oficina Asesora de Planeación, Sandra Parra y equipo y la Subdirección General Técnica y Territorial. Como resultado se construyó la ficha del indicador. Una vez se cuente con orientación de la Directora sobre cómo avanzar, se deberá dar seguimiento a los siguientes compromisos:
 1. Incluir fechas y porcentajes para aquellas tareas que aún se encuentran supeditadas a la aprobación del modelo por la Dirección General.
 2. Realizar una nueva sesión de trabajo una vez se cuente con la aprobación o solicitud de ajustes del modelo.</t>
  </si>
  <si>
    <t>Actualmente la Secretaría General está revisando el acto administrativo que pone en firme el funcionamiento de la instancia articuladora que resulta del nuevo modelo. El cumplimiento de la actividad se encuentra sujeto a la suscripción del acto administrativo.</t>
  </si>
  <si>
    <t>Caracterizar y realizar un balance de prácticas de gestión, funcionamiento y relacionamiento de los Equipos Territoriales, Direcciones Técnicas y Secretaría General</t>
  </si>
  <si>
    <t>31/12/2022</t>
  </si>
  <si>
    <t>Se elaboraron los informes de Cúcuta, Medellín, Barranquilla y Barrancabermeja y  fueron discutidos con los GITT. Con cada uno de ellos se construyeron acuerdos de mejora. En el caso de Medellín está pendiente una reunión con la nueva Coordinación (y la anterior encargada) para contextualizar y socializar los acuerdos construidos. De esta manera, hacer su formalización. Con Barrancabermeja está pendiente recibir las relatorias para enlistar los acuerdos en el formato definido por la OGC, y asi terminar esta parte del proceso. Se adjunta un soporte con los correos remitiendo los informes y las metodologías de trabajo para discutirlos y construir acuerdos. 
Se han realizado entrevistas a los GITT de Villavicencio y San José del Guaviare. 
Se ha realizado seguimiento a las caracterizaciones realizadas a los GITT de Cali, Yopal, Putumayo y Caquetá. 
Se adjunta un soporte:
*Remisión de informes y metodologías de discusión
*Remisión metodologia de caracterizacion
*Remisión seguimiento a caracterizaciones</t>
  </si>
  <si>
    <t>Muchas gracias a la OAP por sus comentarios. La línea de la OGC respecto a las tareas que se desprenden de esta actividad es mantener la información producida con carácter de reserva porque implica la discusión de asuntos internos y sensibles de los Grupos, lo que se entiende como deliberaciones entre funcionarias/os de acuerdo a lo establecido por la Política de Seguridad de la Información. Esto implica una circulación restringida a quienes han participado en el proceso, es decir, los GITT. Y a la Subdirección General Técnica y Territorial, área que recibe información sobre el proceso y sus resultados. Por esa razón no se comparten información con la OAP en el marco de los informes trimestrales. 
 Durante los meses de abril y mayo se preparó y realizó el trabajo de caracterización, en su fase de entrevistas, con los Grupos Internos de Sincelejo, Montería e Ibague. Se adjuntan los siguientes soportes: 
 1. Soporte preparación y realización entrevistas GITT II trimestre. 
 En el marco del seguimiento a las caracterizaciones realizadas se acordó con la Subdirección General Técnica y Territorial realizar una jornada presencial con el Grupo de Arauca el cual fue caracterizado en el segundo semestre de 2020. El propósito fue actualizar los resultados del ejercicio en una dinámica de seguimiento y, de paso, hacer acuerdos para mejorar la gestión del equipo. Esta decisión fue motivada por los cambios de personal vividos por el equipo, ingreso de personal y renovación en el cargo de la Coordinación. Así como por la situación de contexto que ha representado deafios importantes para la realización de acciones humanitarias de búsqueda. 
 2. Soporte preparación actualización y acuerdos caracterizacion Arauca II Trimestre
 No se menciona el mes de junio en las actividades relacionadas porque la persona a cargo de las mismas estuvo de vacaciones. No se registraron obstáculos sustanciales para lograr los objetivos de las actividades.</t>
  </si>
  <si>
    <t>Apoyar la puesta en practica del modelo de operación de la Subdirección General Técnica y Territorial en términos de conocimiento, comprensión y apropiación.</t>
  </si>
  <si>
    <t>Subdirección General Técnica y Territorial - Subdirección de Gestión Humana</t>
  </si>
  <si>
    <t>Esta actividad, es liderada por la Dirección General. La Directora designó a un nuevo asesor como líder del tema. Con él se tuvo una reunión el día 9 de junio de 2022 con el fin de ponerlo al tanto sobre los avances preliminares y posteriormente se le envió un correo electrónico con un documento preliminar confidencial sobre el particular.Como soporte se envía el pantallazo del correo electrónico. También se tuvieron reuniones informativas con la SGH el dia 10 de junio y la SGTT 24 de junio. Se hizo revisión de los documentos preliminares.</t>
  </si>
  <si>
    <t>Continuar con la implementación del Proyecto 24: Definir e implementar el modelo integral de uso y apropiación en materia de TI por parte de los servidores públicos de la UBPD</t>
  </si>
  <si>
    <t>Para el primer trimestre de 2022, se gestiona con un alcance de Divulgación, Sensibilización, Publicación de estrategias enfocadas a los Servicios Tecnológicos implentados en la UBPD (Mesa de servicio – WorkSpace – Equipos y servicio) basados en las políticas de Seguridad Digital y de la Información. 
 Se ha realizado el fortaleciendo en el conocimiento, uso y apropiación de canales para registro de incidentes a través únicamente de Mesa de servicio, aumentar destrezas en el uso de WorkSpace, manejo adecuado de Ipad y de la herramienta Kobo. Se han realizado campañas de sensibilización para promover y sensibilizar el tema de Seguridad digital y de la información tanto para la sede central como para las sedes territoriales de la Unidad. De igual manera se fortalece la publicación de contenidos a través de la intranet de la UBPD para el alcance de todos los servidorxs. A corte de marzo 31 de 2022 el proyecto ha ejecutado un presupuesto de $20,890,333.00, el cual corresponde a los honorarios de los dos OPS que apoyan su ejecución (pago de enero y febrero/2022)A la fecha se encuentra radicada la cuenta de cobro No. 3</t>
  </si>
  <si>
    <t>El proyecto para esta vigencia, tiene un alcance de Divulgación, Sensibilización, Publicación de estrategias enfocadas a los Servicios Tecnologicos implentados en la UBPD y Seguridad Digital y de la Información.
Fortaleciendo el conocimiento, uso y apropiación de la tecnologia de la Unidad y creando cultura organizacional aplicando las mejores prácticas en el uso de TI
Evidencias en Drive:
https://drive.google.com/drive/folders/1T_LN0oP9JgDy4OT73tAg7IUJl9M1jP2f</t>
  </si>
  <si>
    <t>Implementar el Proyecto 07: Implementar la fase No. 5 del Sistema de Información Misional de la UBPD cubriendo el módulo Transversal de Inteligencia de Negocio</t>
  </si>
  <si>
    <t>OTIC: Se realizan reuniones de trabajo con las areas involucradas (planeacion SG, entre otras), identificando las necesidades de la UBPD.</t>
  </si>
  <si>
    <t>Implementar el Proyecto 26: Implementar la estrategia de defensa en profundidad para la UBPD</t>
  </si>
  <si>
    <t>Continuar con la implementación del Proyecto 31: sistema de seguridad de la información de la UBPD</t>
  </si>
  <si>
    <t>Oficial de Seguridad de la Información</t>
  </si>
  <si>
    <t>*Se suscribió el contrato 061-2022 que apoyará en la implementación del modelo de seguridad de la información.
 * Se construyó el normograma aplicable a sistema de seguridad de la información 
 *Se elaboró el borrador del Plan Estrategico de Seguridad de la Información-PESI
 *Se realizó el borrador para la modificación de la politica de seguridad de la información 
 * Se convocó y se participó en la sesión 001 del comité de seguridad de la información</t>
  </si>
  <si>
    <t>Proyecto 19 - Producto 31 del PETI:  Adopción e Implementación del  Sistema de Seguridad de la Información (SSI) para la UBPD.
1.  Se validaron los campos a incluir dentro de la matriz de levantamiento de activos de información, de acuerdo con los lineamientos dados por el departamento administrativo de la gestión pública y se realizó reunión con el proveedor de Isolucion para hacer la misma verificación y cargue de los activos en la herramienta
2.  Se realizó el envío de la información a Servicio al Ciudadano de los activos de información que contienen datos personales y que constituyen una Base de Datos para su reporte ante la SIC.
3. Se actualizó el procedimiento y los lineamientos de gestión de incidentes de seguridad. 
4. Se revisó y actualizó el Plan de Socialización y divulgación de seguridad de la información
5. Se diseñó el curso de seguridad de la información y se solicitó la realización del estudio de mercado para su implementación.
6.  Se realizó la divulgación de algunas estrategias de socialización y divulgación de SI.
7. Se han realizado siete visitas a territoriales y satélites para validación de implementación de controles de seguridad digital y de la información y la socialización del uso y apropiación de las herramientas tecnológicas.
8.  Se realizó la actualización de los documentos:
·       GSI-PR-002 Procedimiento de Trabajo en Áreas Seguras V2
·       GSI-FT-001 (SGSI) V2 Bitacora ingreso areas seguras 052022
·      GSI-GU-002 Guia de Gestion de Activos de Informacion – en proceso</t>
  </si>
  <si>
    <t>Ejecutar el Proyecto 30: Fortalecimiento y evolución de la Infraestructura TI para las necesidades del PETI</t>
  </si>
  <si>
    <t>Se da continuidad al contrato 121 de 2021 de los cuales se ejecutó un presupuesto de $ de un estimado $ 2.100.134.715, se culminó la implementación de canales y servicios en las 23 sedes de la entidad (17 Territoriales y 6 Satelites), se inician los procesos de aseguramiento de todos los servicios, se culmino la primera fase de fortalecimiento de la herramienta de monitoreo.</t>
  </si>
  <si>
    <t>Se da continuidad al contrato 121 de 2021 de los cuales se ejecutó un presupuesto de $ 3.914.364.610 de un estimado $  $ 4.200.269.430 al 93% de los estimado en el semestre y 47% de lo previsto en la vigencia, dichos valores ejecutados corresponden a la prestación de los servicios (Internet, canales dedicados, conectividad, herramientas PAAS, mesa de servicio, componentes en arrendamiento, seguridad centralizada), servicios que son prestados en las 23 sedes de la entidad (17 Territoriales y 6 Satelites) asi mismo en la sede central, que los recursos no ejecutados corresponden compensaciones de servicio, servicios no ejecutados por no contar con sedes al inicio de la vigencia o servicios que no se prestaron efectivos, que para dicho proyecto se han cumplido con las actividades de aseguramiento o fortalecimiento de herramientas ya implementadas.</t>
  </si>
  <si>
    <t>Desagregar el presupuesto asignado por vigencia por rubros al interior de la UBPD, de acuerdo con la programación efectuada en el Plan Anual de Adquisiciones - PAA.</t>
  </si>
  <si>
    <t>Se indica que la UBPD de acuerdo a la Ley No. 2159 del 12 de noviembre de 2021 “Por la cual se decreta el presupuesto de rentas y recursos de capital y ley de apropiaciones para la vigencia fiscal del 1o de enero al 31 diciembre de 2022” y el Decreto No.1793 del 21 de diciembre de 2021, “Por el cual se liquida el Presupuesto General de la Nación para la vigencia fiscal de 2022, se detallan las apropiaciones y se clasifican y definen los gastos” se apropiaron los recursos, y se desagregó el presupuesto aprobado por el Ministerio de Hacienda, según el Decreto 1068 de 2015. Dicha desagregación quedó materializada en la Resolución No. 012 de 2022 "Por la cual se efectúa la desagregación en el Presupuesto de Funcionamiento e Inversión de la Unidad de Búsqueda de Personas dadas por Desaparecidas en el contexto y en razón del conflicto armado para la vigencia fiscal de 2022", de acuerdo con la programación efectuada en el Plan Anual de Adquisiciones de la vigencial actual.</t>
  </si>
  <si>
    <t>Mediante Resolución No.012 del 5 de enero de 2022, se efectuó la desagregación de los recursos apropiados en la Unidad de Búsqueda de Personas dadas por Desaparecidas en el contexto y en razón del conflicto armado – UBPD, al máximo nivel requerido en el Presupuesto de Funcionamiento e Inversión, en concordancia con el Catálogo de Clasificación Presupuestal – CCP, a excepción de SEIS MIL OCHOCIENTOS MILLONES DE PESOS ($6.800.000.000) M/CTE., de los Gastos de Funcionamiento, los cuales fueron apropiados con “Distribución Previo Concepto de la DGPPN”, razón por la cual serán desagregados una vez se surta el trámite de aprobación de levantamiento de previo concepto por parte de la Dirección General del Presupuesto Público Nacional – DGPPN.
 Con oficio No. 2-2022-020183 del 13 de mayo de 2022, la Dirección General del Presupuesto Público Nacional del Ministerio de Hacienda y Crédito Público, autorizó el levantamiento del “Previo Concepto DGPPN” en los Gastos de Funcionamiento de la UBPD por SEIS MIL OCHOCIENTOS MILLONES DE PESOS ($6.800.000.000) M/CTE., para cubrir los gastos en adquisición de bienes y servicios, garantizando la prestación de servicios esenciales e ininterrumpidos para el normal funcionamiento de la entidad, en cumplimiento de su misionalidad, hasta el 31 de diciembre de 2022.
 Para la correcta ejecución de los recursos anteriormente citados, se requiere efectuar su correspondiente desagregación al máximo nivel en concordancia con el Catálogo de Clasificación Presupuestal – CCP de Ministerio de Hacienda y Crédito Público, por lo cual se generò la Resoluciòn 581 de 2022 con el fin de efectuar la desagregación de los recursos aprobados en la Resolución No.562 del 18 de mayo de 2022, al máximo nivel de detalle de las cuentas de Gastos de Funcionamiento del Presupuesto de Funcionamiento Unidad de Búsqueda de Personas dadas por Desaparecidas en el contexto y en razón del conflicto armado – UBPD,</t>
  </si>
  <si>
    <t xml:space="preserve">Realizar seguimiento mensual a la ejecución presupuestal </t>
  </si>
  <si>
    <t>Se realizó informe mensual de la ejecución presupuestal de los recursos de inversión a nivel de dependencia usuaria. El último correspondiente a marzo se envío a Secretaria General el 07 de abril.</t>
  </si>
  <si>
    <t xml:space="preserve">Se realizaron los seguimientos mensuales a la ejecución presupuestal de los recursos de inversión por dependencia, Estos informes los ha enviado la jefa de planeación a todo el equipo directivo, jefes de oficina y enlaces con la intención de alertar sobre la baja ejecución presupuestal .de la entidad a cierre del segundo trimestre de la vigencia actual. </t>
  </si>
  <si>
    <t>Realizar mesas de impulso y seguimiento a la ejecución del Plan Anual de Adquisiciones -PAA, lo cual incluye el seguimiento a ejecución compromisos y de obligaciones, respecto de los procesos a cargo de cada dependencia, generando las alertas a que haya lugar.</t>
  </si>
  <si>
    <t>La Secretaría General y el Grupo Interno de Trabajo de Gestión Contractual, crearon como mecanismo de seguimiento al Plan Anual de Adquisiciones (PAA), las mesas de impulso con cada dependencia de la UBPD que tiene a cargo líneas en el PAA y el envío de correo de seguimiento al cumplimiento del PAA 2022.
 En estas mesas de impulso se logra concertar con la dependencia, compromisos para atender oportunamente los procesos conforme a las fechas que se hayan establecido en esta herramienta de planificación aun cuando la fecha no esté próxima a cumplirse.
 Con lo anterior, se realiza un compilado de los procesos que se lograron revisar en las mesas de impulso por cada dependencia y las actas que guardan evidencia sobre los compromisos pactados.
 Adicional a las actas, la Secretaría General compila los compromisos en una matriz por cada una de las dependencias para mayor facilidad en el seguimiento a los mismos.
 Para el primer trimestre de 2022, se realizaron las siguientes mesas de impulso: 
 Dirección Técnica de Información , Planeación y Localización para la Búsqueda: 28 de febrero y 22 de marzo 
 Dirección Técnica de Participación Contacto con las víctimas y enfoques diferenciales: 18 de febrero y 31 de marzo 
 Dirección Técnica de Prospección Recuperación e identificación: 24 de marzo 
 Oficina Asesora de Comunicación y Pedagogía: 08 de febrero y 15 de marzo
 Oficina de Tecnología de la Información y las Comunicaciones: 14 de febrero y 14 de marzo 
 Subdirección Administrativa y Financiera: 16 de febrero y 15 de marzo
 Subdirección de Gestión Humana: 15 de febrero y 23 de marzo</t>
  </si>
  <si>
    <t>En estas mesas de impulso se logra concertar con la dependencia, compromisos para atender oportunamente los procesos conforme a las fechas que se hayan establecido en esta herramienta de planificación aun cuando la fecha no esté próxima a cumplirse.
  Con lo anterior, se realiza un compilado de los procesos que se lograron revisar en las mesas de impulso por cada dependencia y las actas que guardan evidencia sobre los compromisos pactados.
  Adicional a las actas, la Secretaría General compila los compromisos en una matriz por cada una de las dependencias para mayor facilidad en el seguimiento a los mismos.
 Adicional a las actas, la Secretaría General compila los compromisos en una matriz por cada una de las dependencias para mayor facilidad en el seguimiento a los mismos.
  Para el primer trimestre de 2022, se realizaron las siguientes mesas de impulso: 
  Dirección Técnica de Información , Planeación y Localización para la Búsqueda: 26 de abril, 01 de julio 
  Dirección Técnica de Participación Contacto con las víctimas y enfoques diferenciales: 21 de abril, 24 de mayo
  Dirección Técnica de Prospección Recuperación e identificación: 29 de abril, 24 de mayo, 30 de junio
  Oficina Asesora de Comunicación y Pedagogía: 29 de abril, 23 de mayo, 29 de junio 
  Oficina de Tecnología de la Información y las Comunicaciones: 26 de abril, 26 de mayo, 30 de junio 
  Subdirección Administrativa y Financiera: 21 de abril, 24 de mayo
  Subdirección de Gestión Humana: 24 de abril, 26 de mayo, 30 de junio</t>
  </si>
  <si>
    <t xml:space="preserve">Generar y remitir el lineamiento para la construcción del Plan Anual de Adquisiciones - PAA 2023 </t>
  </si>
  <si>
    <t>Esta actividad no se ejecutará aún dado que los lineamientos que se generan para la formulación del PAA de la siguiente vigencia, se expiden normalmente dentro del segundo semestre del año.</t>
  </si>
  <si>
    <t>Sistematizar la información del Plan Anual de Adquisiones para realizar seguimientos oportunos a las dependencias</t>
  </si>
  <si>
    <t xml:space="preserve">Oficina de Tecnologías de Información y Comunicación - Subdirección Administrativa y Financiera </t>
  </si>
  <si>
    <t>Se desarrolló el módulo de gestión del Plan Anual de Adquisiciones como parte de la herramienta de Seguimiento y control a la gestión contractual.
 El módulo permite la administración de la información de las líneas del Plan Anual de Adquisiciones, desde la formulación inicial del plan hasta el seguimiento por parte de cada una de las dependencias de la Unidad.
 Adicionalmente, a través del módulo de contratos se asocia la información de la línea del Plan Anual de Adquisiciones a cada uno de los contratos celebrados, permitiendo la realización de seguimiento a la ejecución financiera con la conexión con información desde SIIF.</t>
  </si>
  <si>
    <t>En lo referente al módulo de “comisiones” este se encuentra en prueba conforme al requerimiento de necesidades emitido por el líder del proceso. 
 El modulo de “Informes” se encuentra en mesas de trabajo, cabe resaltar que algunos de los informes solicitados por el líder del proceso se encuentran disponibles en la herramienta. 
 Para el mes de junio se realizó prorroga a los 3 contratistas hasta el 31 de agosto de 2022 y una adición en tanto se requiere el desarrollo del modulo de “cuentas” asimismo, se realizó la prorroga para culminar temas de la fase I (módulo PAA y módulo de contratos).</t>
  </si>
  <si>
    <t>Diseñar el plan de trabajo 2022 y la metodología para la actualización del modelo de operación por procesos</t>
  </si>
  <si>
    <t>En el primer trimestre la Oficina Asesora de Planeación realizó la propuesta de la metodología para la actualización de los procesos misionales y el plan de trabajo correspondiente. Posteriormente se realizaron dos socializaciones, los días 19 y 21 de enero para la presentación de la misma, con el fin de recibir la retroalimentación por parte de los líderes de proceso, la Subdirección General Técnica y Territorial y los coordinadores territoriales, sobre la metodología planteada.
 Como complemento, la metodología para la actualización de los procesos misionales fue socializada en el Comité de Gestión el 09 de febrero de 2022 
 Soportes:
 link del plan de trabajo:
 https://docs.google.com/spreadsheets/d/1-xlD-U7woKFNWAW8uPjyS-xUGsaCXpJd/edit#gid=1582659677
 Link del listado de asignación de servidores y servidoras actualización de procedimientos:
 https://docs.google.com/spreadsheets/d/1jYTatjVdVgVHcWsrWM1j2GCREyq8HjxL/edit#gid=182218410
 Metodología y presentación de la metodología
 https://drive.google.com/drive/u/1/folders/1k9sJsadODA-Rn_5U7OFyT605Y-H54ZDr</t>
  </si>
  <si>
    <t>Sin reporte - actividad culminada</t>
  </si>
  <si>
    <t>Liderar la actualización y diseño de los procesos con la información documentada de los procesos misionales</t>
  </si>
  <si>
    <t>La Oficina Asesora de Planeación programó y desarrolló en el primer trimestre 56 mesas de trabajo con el fin de iniciar la actualización de 16 procedimientos misionales planteados en el plan de trabajo. De acuerdo a la metodología planteada, los procedimientos se encuentran en la etapa 2, etapa 3 y la etapa 4, a continuación, se relacionan las etapas y los procedimientos que se encuentran en cada una de estas: 
 Etapa 2: se inició el diseño preliminar de los procedimientos con los líderes de los procedimientos de las tres direcciones misionales: 
 - Investigación humanitaria y extrajudicial para la búsqueda
 - Priorización de Acciones Humanitarias para la Búsqueda 
 - Diálogo inicial
 - Realizar reencuentro
 Etapa 3: se inició el diseño colaborativo de los procedimientos con los Grupos Internos de Trabajo Territorial, para este fin se remite la primera propuesta del documento construido inicialmente en el nivel central, para los aportes u observaciones; posteriormente, se realiza una mesa de trabajo que tiene como finalidad dar respuesta a cada uno de los aportes, socializar la propuesta del procedimiento, así como recibir las nuevas observaciones que surjan.
  - Contribución de personas aportantes de información para la búsqueda y/o localización de personas dadas por desaparecidas
  - Localización de Personas Encontradas con Vida
  - Establecimiento del Estado del Proceso de Búsqueda
  - Establecimiento del universo de personas dadas por desaparecidas
  - Entrega digna
 - Prospección y recuperación, con 23 documentos asociados
 Etapa 4: Se avanzó en la revisión y aprobación por parte de los líderes de proceso, la codificación, versionamiento, publicación en la carpeta de documentos del sistema de gestión de la UBPD y socialización:
  - Seguimiento a la Identificación de Cadáveres, con 7 documentos asociados
 - Verificación de identidad en persona encontrada viva, con 7 documentos asociados 
 - Acreditación de comparecencia y contribución efectiva de información de personas beneficiarias del régimen de condicionalidad o que buscan un tratamiento especial de justicia en el Sistema Integral de Verdad, Justicia, Reparación y No Repetición.
 - Jornada integral de toma de muestras, con 7 documentos asociados
 - Prospección y recuperación, con 23 documentos asociados. Este se encuentra en revisión del coordinador de Prospección y Recuperación.
 Soporte de las mesas de trabajo
 https://drive.google.com/drive/u/1/folders/1T6j4IVD1uHyeQslNLo9LqnOKFNYX0gQ4
 Procedimientos actualizados: 
 https://drive.google.com/drive/u/2/folders/1YDQShbAIUT539ggNLjdRmbIhIMGLVZsb
 Avance del plan de acción:
 https://docs.google.com/spreadsheets/d/1A1sqRPDH_pol5g9Fv6zI5UsqeazpIVvu/edit#gid=1582659677</t>
  </si>
  <si>
    <t>En el marco de la actualización del Modelo de Operación por Procesos misional, se finalizaron las etapas 1, 2, 3,  programadas en el cronograma de trabajo para este fin. Con relación a la etapa 4, se revisaron, aprobaron, codificaron, versionaron y publicaron 15 procedimientos misionales con los documentos asociados, estos se encuentran en el repositorio de documentos del  Sistema de Gestión de la UBPD. El procedimiento de prospección y recuperación fue remitido al líder del proceso para la aprobación el día 22 de junio de 2022. 
Soportes: 
Se adjunta carpeta con el cronograma y todos los procedimientos actualizados</t>
  </si>
  <si>
    <t>Definir, ajustar y monitorear las herramientas de planeación institucional a nivel nacional y territorial</t>
  </si>
  <si>
    <t>En el primer trimestre de la vigencia 2022, la Oficina Asesora de Planeación continuó realizando ajustes al Plan de Acción 2022, aprobado desde noviembre del año anterior:
 Para el comité de gestión N° 2, del 9 de febrero se presentó solicitud de modificaciones del Plan de Acción 2022 por parte de la Dirección de Prospección, Recuperación e Identificación, la Oficina Asesora de Planeación y la Oficina de TIC, el documento ajustado se publicó en la página WEB el 11 de febrero ante solicitud enviada a la Oficina asesora de Comunicaciones y pedagogía.
 Para el comité de gestión N° 4, del 23 de marzo se presentó solicitud de modificaciones del Plan de Acción 2022 por parte de la Subdirección de Análisis, Planeación y Localización para la Búsqueda, la Oficina Asesora de Comunicaciones y Pedagogía y la Oficina de Gestión del Conocimiento, el documento ajustado se publicó en la página WEB el 28 de marzo ante solicitud enviada a la Oficina asesora de Comunicaciones y pedagogía.
 Adicionalmente, se solicitó el seguimiento del primer trimestre del Plan de Acción 2022, mediante correo electrónico enviado por la jefe de la OAP el 31 de marzo.</t>
  </si>
  <si>
    <t>Dando cumplimiento al cronograma establecido para el seguimiento al Plan de Acción Institucional, el 31 de marzo de 2022 se realizó la solicitud formal de seguimiento con corte al I trimestre (Anexo 1. Solicitud de seguimiento PA I trim 2022) y durante el mes de abril se realizó la revisión y retroalimentación del informe de seguimiento correspondiente al trimestre para las áreas responsables.
Adicionalmente, se preparó la consolidación final del seguimiento para ser publicado y remitido a los miembros del Comité de Gestión.  Se realizó la solicitud de publicación en el sitio web de Transparencia, del informe consolidado de seguimiento al Plan de Acción con corte al I trimestre (https://ubpdbusquedadesaparecidos.co/transparencia/planeacion/)  y se envió a los miembros del Comité de Gestión para su respectiva consideración junto con el informe final para el trimestre. 
Asimismo, durante el mes de abril y mayo de 2022 se preparó la presentación del balance del seguimiento al Plan de Acción del I trimestre, destacando logros y dificultades de los indicadores que quedaron en nivel de cumplimento crítico y en riesgo. Dicha presentación fue realizada en sesión del Comité de Gestión del 25 de mayo de 2022, obteniendo observaciones y recomendaciones de la Dirección General. (Anexo 2. Balance seguimiento PA 2022 - I trim)
En sesión del Comité de Gestión del 22 de junio se presentó solicitud de modificaciones del Plan de Acción 2022 por parte de la Dirección de Información, Planeación y Localización para la Búsqueda. El documento de Plan de Acción ajustado con los cambios aprobados por el Comité se publicó en la página web el 23 de junio mediante solicitud enviada a la Oficina Asesora de Comunicaciones y Pedagogía.
El 28 de junio de 2022 se realizó la solicitud formal de seguimiento al Plan de Acción Institucional 2021 con corte al II trimestre. A la fecha se encuentra pendiente la remisión de la información de avance correspondiente por parte de las áreas. (Anexo 3. Solicitud de seguimiento PA II trim 2022).</t>
  </si>
  <si>
    <t>Identificar elementos clave de: documentos de lineamientos institucionales, de las acciones humanitarias, de la socialización del PNB y de los PRB, de los Pactos por la Búsqueda, de las acciones humanitarias, los espacios de Comunicaciones y Pedagogía realizados con equipos territoriales en el 1er trimestre del año 2020, de los Circulos de Saberes, de la Memoria Institucional a cargo de la Oficina de Gestión del Conocimiento y de la narrativa del Sistema Integral para la Paz.</t>
  </si>
  <si>
    <t>Se realizó la organización y consolidación de documentos clave para la construcción de la narrativa donde se identificaron los siguientes elementos clave: 
 1. Documentos y espacios de diálogo entre las diferentes dependencias de la Unidad de Búsqueda sobre la comprensión de la búsqueda humanitaria y extrajudicial. 
 2. Construcciones y espacios de diálogo con familiares sobre los saberes y experiencias en la búsqueda de sus seres queridos desaparecidos. 
 3. La narrativa tendrá la siguiente estructura: contexto sobre la búsqueda en el país, la comprensión de lo que es buscar, por qué desaparecen a las personas en Colombia, quiénes son las personas dadas por desaparecidas, quiénes son las que buscan. La importancia de la construcción de la verdad sobre lo que les pasó a las personas dadas por desaparecidas en el país para la reparación
 . A la fecha se cuenta con un documento borrador narrativa de la búsqueda humanitaria y extrajudicial de las personas dadas por desaparecidas:</t>
  </si>
  <si>
    <t>Actividad Finalizada en el primer periodo, de acuerdo con el cronograma.</t>
  </si>
  <si>
    <t>Crear la narrativa de la búsqueda humanitaria y extrajudicial</t>
  </si>
  <si>
    <t>Para la realización del avance del análisis cualitativo de la narrativa de búsqueda humanitaria y extrajudicial, se logró conseguir información de diferentes dependencias y fuentes, sin embargo, vale la pena resaltar que desde las diferentes oficinas (Oficina Asesora de Comunicaciones y Pedagogía y Oficina de Gestión del Conocimiento) se tenían percepciones distintas frente a lo que será el documento de la narrativa, lo que ha motivado que desde la OACP se motive la apropiación social de la búsqueda contando esta historia.
 Un reto que se identifica, es que la narrativa logre sacar de las cifras a las personas dadas por desaparecidas y facilitar la comprensión sobre la búsqueda, pero más allá de ésto, la comprensión sobre quiénes son las personas dadas por desaparecidas, quiénes son las personas que buscan, cómo la desaparición y la búsqueda ha afectado la vida de las personas a nivel personal, familiar, colectivo y social, es decir al país entero. A su vez, existe otro reto no menor y es el de motivar la comprensión sobre por qué desaparecen a las personas dadas por desaparecidas, el hecho de tener este entendimiento facilitará la comunicación, la pedagogía y por ende la apropiación social de la búsqueda de las personas dadas por desaparecidas como una apuesta de país para reparar, para construir y contar la verdad incomoda sobre quiénes son y por qué desaparecen a las personas en el país y así dar pasos hacia la no repetición.</t>
  </si>
  <si>
    <t xml:space="preserve">"La narrativa para la Unidad de Búsqueda es el relato de Nación en torno a la búsqueda que lidera la Unidad de Búsqueda de Personas dadas por Desaparecidas y que tiene una aspiración distinta a partir de los acuerdos de paz entre el Estado colombiano y las Farc-Ep, en el que hicieron énfasis en la necesidad de verdad en torno a la suerte y paradero de las personas desaparecidas en razón y en el contexto del conflicto armado; en la necesidad de que el Estado colombiano asuma no sólo su responsabilidad de impulsar la búsqueda, sino afronte su mismo negacionismo frente a esta atroz práctica y dè lugar preponderante a las víctimas y sus organizaciones reconociendo y dignificando sus necesidad, experiencias y expectativas.
Está contenida, entre otros elementos, por un documento corto que brinda elementos clave sobre la búsqueda de las personas dadas por desaparecidas en el país, por el desarrollo de los hitos que está construyendo esta institución en la búsqueda humanitaria y extrajudicial en Colombia, por la política institucional de comunicación externa e interna y por sus mensajes públicos. El primero de sus documentos, el de la historia contada en forma de relato corto, se espera conectar con todos los servidores y servidoras de la Unidad de Búsqueda, asì como con todas sus colaboradoras y todos sus colaboradores, para facilitar la comprensión de la importancia de la búsqueda de las personas dadas por desaparecidas en el país y de la cual se espera pueda ser apropiada por la sociedad colombiana. Se adjunta como soporte el documento de narrativa finalizado.
Esta narrativa brinda mensajes clave a tener en cuenta, los cuales necesitan incorporarse en el actuar de la institución y expresarse en los diferentes espacios y encuentros con distintos grupos de interés, de alianzas y en el relacionamiento, en general. También es necesario que se incorporen en los distintos lenguajes sobre los que comunica esta institución desde lo escrito, oral, audiovisual, ritual, performativo, corporal, entro otros…
Los elementos a tener en cuenta en la construcción de la narrativa estarán contenidos en una guía en la que se expliquen los criterios que guían la construcción de esa narrativa.
Se adjunta link de documento de narrativa finalizado: https://drive.google.com/drive/folders/17tCTZybzl1FBnrDnJAStGPOtvZ3RAKp8"
</t>
  </si>
  <si>
    <t>Validar con la dirección general de la UBPD la narrativa de la búsqueda solidaria e integral</t>
  </si>
  <si>
    <t>En este periodo no hubo avances en esta actividad</t>
  </si>
  <si>
    <t>Durante este primer semestre la Oficina Asesora de Comunicaciones y Pedagogía avanzó en la construcción de una primera versión de la narrativa, que se presentó a la Dirección General, se adjuntan correos. Posteriormente se trabajó en los ajustes solicitados para este documento de acuerdo con la retroalimentación recibida por la Dirección en las reuniones periódicas que tiene con todo el equipo de la OACP. El documento reportado como versión final de la narrativa con fecha de mayo, ya fue revisado por la Dirección General en una reunión sostenida con la jefe de la OACP, sin embargo, de este espacio no se tiene evidencia.</t>
  </si>
  <si>
    <t>Coordinar la divulgación y socialización de la narrativa de la búsqueda solidaria e integral con la Subdirección General Tecnica y Territorial (SGTT), las Direcciones Tecnicas Operativas (DTO) y los Grupos Internos de Trabajo Territorial (GITT)</t>
  </si>
  <si>
    <t xml:space="preserve"> 01/09/2022</t>
  </si>
  <si>
    <t>Esta actividad esta planeada para iniciar en el segundo semestre de la vigencia 2022.</t>
  </si>
  <si>
    <t>Impulsar la apropiación de la narrativa que ejemplifique el relato de la búsqueda solidaria e integral</t>
  </si>
  <si>
    <t>Desde el pasado mes de marzo se ha acompañado y difundido el relato de búsqueda del Colectivo 82 que narra el pasado de la búsqueda de las personas dadas por desaparecidas en el país. Además da cuenta sobre cómo en el país se estaba dando la desaparición forzada como una estrategia masiva y sistemática. Este relato también refuerza el sentir, las experiencias y los logrós de las familias y organizaciones de familiares en la búsqueda de sus seres queridos. En los siguientes enlaces se da cuenta sobre algunos impactos en la difusión. 
 https://twitter.com/UBPDcolombia/status/1504920457946017794 
 https://twitter.com/ubpdcolombia/status/1504935508975276034?s=21 
 https://www.facebook.com/UBPDcolombia/posts/pfbid02CfvAe7zotqeqj5rZt9dyRGXT1mDQZmuvb6n3FwPJZVQKzKtJV6rDk5qbLoZZGJEtl?__tn__=-R 
 https://www.elespectador.com/colombia-20/paz-y-memoria/colectivo-82-alfredo-sanjuan-recibio-grado-postumo-40-anos-despues-de-su-desaparicion-a-manos-del-f2/
 Dentro de las acciones de relatos también se han acompañado las acciones humanitarias de búsqueda donde se les ha dado identidad y dignidad a las personas dadas por desaparecidas, para contarle al país sobre quiénes son las personas desaparecidas. 
 El último adiós a torero desaparecido en una corraleja hace 19 años
 El Tiempo 
 https://www.eltiempo.com/justicia/paz-y-derechos-humanos/entregan-cuerpo-de-torero-desaparecido-en-corralejas-de-san-onofre-sucre-658935
 📝 Entregan restos de torero colombiano que desapareció hace 19 años
 Chica Noticias 
 https://chicanoticias.com/2022/03/17/entregan-restos-de-torero-colombiano-que-desaparecio-hace-19-anos/
 📝 Entregan restos de hombre desaparecido hace casi 20 años por los paramilitares
 W Radio 
 https://www.wradio.com.co/2022/03/16/entregan-restos-de-hombre-desaparecido-hace-casi-20-anos-por-los-paramilitares/
 📝 Entregan a la familia los restos de un torero de corralejas, que desapareció hace 19 años
 Minuto 30 
 https://headtopics.com/co/entregan-a-la-familia-los-restos-de-un-torero-de-corralejas-que-desapareci-hace-19-anos-minuto30-24838131
 📝Entregan a familia restos de torero colombiano que desapareció hace 19 años
 Swissinfo.ch
 https://www.swissinfo.ch/spa/colombia-desaparecidos_entregan-a-familia-restos-de-torero-colombiano-que-desapareci%C3%B3-hace-19-a%C3%B1os/47439224#:~:text=Bogot%C3%A1%2C%2016%20mar%20(EFE),el%20departamento%20caribe%C3%B1o%20de%20Sucre.</t>
  </si>
  <si>
    <t xml:space="preserve">"Parte fundamental de esta apropiación inicia con el trabajo diario de la Oficina Asesora de Comunicaciones y Pedagogía, el lenguaje utilizado en los boletines construidos para acompañar la publicación de acciones humanitarias realizadas por la Unidad, así como por redes sociales. Así mismo se impulsa esta apropiación por los canales de comunicación interna y a través de los contenidos compartidos en ellos.
Se comparten links de comunicados publicados en la página web así como publicaciones en redes sociales."
</t>
  </si>
  <si>
    <t>Diseñar e implementar acciones de saberes e intercambio con universidades y centros de pensamiento</t>
  </si>
  <si>
    <t>En el marco de está actividad se han realizado las siguientes acciones:
 1. Actualización de la base de datos de universidades con las que se ha tenido relación y con aquellas que se pueden deasrrollar acciones conjuntas.
 2. Se realizaron las gestiones pertinentes con la Universidad de Antioquia y la Universidad de Caldas para hacer la terminación anticipada de los convenios firmados, no formalizados en los tiempos permitidos por la Ley de Garantías debido a inconvenientes con la plataforma SECOP II .La OGC ha adelantado reuniones con las Universidaddes con el ánimo de planear acciones académicas independientes, que promuevan el debate regional y la divulgación de manera conjunta, esto mientras se pueden coordinar espacios mas amplios cuando se logre establecer los convenios con estas universidades. Se adjuntan las actas de reunión que dan cuenta de este proceso 
 3. Se llevaron a cabo las reuniones con el equipo de coordinación de contenidos de la Cátedra sobre Desaparición y Búsqueda, que incluye servidores de la UBPD y docentes de la Facultad de Ciencias Humanas de la Universidad Nacional, en el cual se construyó el programa de la versión 2022-1. Se anexa el programa concertado y el acta de reunión.
 Para la realización de la Cátedra se hizo difusión del formulario de inscripción, se actualizó el sites de Google donde se depositó toda la información de soporte de las tres sesiones se enviaron las invitaciones en los días previos a las sesiones vía correo electrónico masivo a servidores y servidoras. Se realizó seguimiento a la asistencia mediante formularios compartidos durante las sesiones. Se hizo seguimiento a la convocatoria de panelistas en conjunto con el equipo de coordinación de la Cátedra de la Universidad Nacional.
 4. En el desarrollo del convenio 015 con la Universidad Nacional se realizaron dos reuniones de seguimiento con los nuevos delegados por parte de la Universidad
 Se anexan los siguientes soportes:
 1. Base de datos de universidades: 2022 BD universidades
 2. Actas de reunión que dan cuenta del proceso adelantado con las Universidades durante el primer trimestre
 *Acta de Reunion 23-02-2022 Convenio U. Antioquia.pdf
 *Acta de Reunion 24-02-2022 Convenio U. de Caldas.pdf
 3. Actas de reunión Cátedra sobre Desaparición y Búsqueda y programa
 *Acta de Reunion 01 02 2022 Cátedra 2022-1
 *Acta de Reunion 14-02-2022 Cátedra 2022-1
 *Programa segunda versión curso 
 4. Soporte avance del desarrollo de la Catedra:
 *Formulario de inscripción externos : Cátedra sobre desaparición y búsqueda 2022-I (respuestas)
 *Sites google: Cátedra sobre desaparición y búsqueda 2022-1
 * 3 Formularios de asistencia por sesión curso
 * 3 Invitaciones
 *Seguimiento convocatoria a panelistas Cátedra 2022-1
 5. Seguimiento al Convenio 015 de 2019 UN - UBPD.
 *Acta de Comité No. 27 del 28 de febrero de 2022.pdf
 *Acta de Comité No. 28 del 31 de marzo de 2022.pdf</t>
  </si>
  <si>
    <t>Durante el segundo trimestre se ha avanzado en las siguientes acciones:
 1. Actualización de la base de datos de universidades con las que se ha tenido relación y con aquellas que se podría establecer alguna articulación.
 2. Se realizaron actividades conducentes a la terminación anticipada de los convenios con universidades no formalizados por efecto de la ley de garantías, se envió un memorando a la Secretaría General para avanzar esta terminación anticipada.
 3. Se sostuvo reuniones con universidades para realizar acciones conjuntas de común acuerdo como seminarios u otras actividades que permitan visibilizar la búsqueda y la desaparición. 
 4. Para el desarrollo de la Cátedra sobre desaparición y búsqueda en el marco del convenio con la Universidad Nacional se concertó con el equipo de coordinación, la actualización del sites de google con el material de apoyo pertinente de cada sesión. Se realizó el seguimiento a la asistencia mediante formularios de google compartidos mediante Whatsapp con los participantes externos a la Universidad Nacional. Se hizo seguimiento a la convocatoria de panelistas en conjunto con el equipo de coordinación de la Cátedra y se hizo un trabajo articulado para la moderación y manejo de las sesiones.
 5. Se hizo el seguimiento al convenio Convenio 015 suscrito con la Universidad Nacional y se elaboró el informe semestral de las actividades llevadas a cabo. 
 Se anexan los siguientes soportes:
 1. Base de datos de Universidades: https://docs.google.com/spreadsheets/d/1QbGcCD8MrNEpq8Hf-ABM0EPquq0_XuQGiYXr6KwPLMk/edit#gid=2124007197
 2.Comunicaciones oficiales y actas de reunión que dan cuenta del proceso adelantado con las Universidades durante el segundo trimestre:
 *UBPD-3-2022-007119_Alcance oficio solicitud terminación anticipada UdeA.pdf
 *Solicitud de Modificación Contractual_Universidad de Antioquia
 *UBPD-3-2022-007125_Alcalce oficio solicitud terminación anticipada U caldas.pdf
 *Solicitud de Modificación Contractual_Universidad de Caldas
 3. Acta de Reunion 21-04-2022 Convenio U. de Caldas.pdf
 *Acta de Reunion 25-05-2022 U. Externado.pdf
 *Acta de Reunion 08-06-2022 Convenio U. de Caldas.pdf
 *Acta de Reunion 21-06-2022 Convenio U. de Caldas.pdf
 4. Soportes del desarrollo de la cátedra
 *Sites de google: Cátedra desaparición y búsqueda.
 *Formularios de asistencia por sesión del curso.
 *Seguimiento convocatoria a panelistas.
 5. Actas de reunión de las reuniones e informe de seguimiento al Convenio:
 * Acta de Comité No. 29 del 12 de mayo de 2022.pdf
 *Acta de Comité No. 30 del 23 de junio de 2022.pdf
 *Informe 6.pdf</t>
  </si>
  <si>
    <t>Socializar la narrativa de búsqueda humanitaria y extrajudicial con servidoras y servidores de la UBPD a través de espacios de diálogo de experiencias internas y externas</t>
  </si>
  <si>
    <t>Se hizo un primer listado de las experiencias a divulgar y socializar en los espacios de dialogo UBPD acorde a la identificación de los hitos en el marco del indicador 33. Este listado y la metodología se va a discutir con la dirección general. 
 Se analizó toda la información recolectada sobre las recuperaciones realizadas por la UBPD en el municipio de San Jose del Fragua en Caquetá y se diseñaron las ipiezas de divulgación. De comúbn acuerdo con al Dirección General se definión posopner su divulgación hasta tener clara la metodología de retroalimentación. 
 Se identificaron los elementos claves del espacio de dialogo realizado sobre el RNFCIS conducido por la OACP
 Se adjuntan los siguientes soportes: 
 *Listado Espacios de Dialogo
 *pantallazo de la ubicación de la carpeta en el DRIVE.
 *Invitación al espacio de diálogo
 *Infografía elementos claves del espacio</t>
  </si>
  <si>
    <t>Durante este trimestre se trabajó conjuntamente con la Dirección General y la OACP en la socialización de la ruta de los PRB. Se apoyó la edición del video en sus diferentes versiones, y se elaboró un formulario para recoger preguntas e inquietudes sobre la ruta. 
 Se contribuyó a la elaboración de la estrategia del leguaje claro que debe permear toda la narrativa de la UBPD, con el fin de que todas las socializaciones de las aciones de la Unidad cumplan con las estipulaciones allí previstas. Este aporte se hizo en coordinación con el grupo de Servicio al Ciudadano y la Oficina Asesora de comunicaciones y pedagogía. 
 Con base en el documento preliminar de la estrategia de lenguaje claro, se trabajó un piloto con la OAJ, sobre el manual de declaración de ausencia por desaparición y muerte presunta, con el objetivo de ser divulgado por esa oficina con los GITT. (la infografía está en revisión por lo que se adjunta el pantallazo con la ubicación del archivo). 
 Soportes:
 1. El formulario Ruta de los Planes Regionales de Búsqueda
 2. Acta de reunión Estrategia de Lenguaje Claro
 3. Pantallazo ubicación Manual de análisis declaración de ausencia</t>
  </si>
  <si>
    <t>Identificar y sistematizar las lecciones aprendidas de la operativización de los PRB</t>
  </si>
  <si>
    <t>Durante el primer trimestre del año se avanzó en:
 * Diseño y ajuste de la metodología para identificar y sistematizar las lecciones aprendidas de la operativización de los Planes Regionales de Búsqueda, la cual tiene como objetivos: “conocer y comprender las experiencias de búsqueda que han tenido los equipos internos de trabajo en el marco de la operativización de los PRB; intercambiar y compartir aprendizajes de estas experiencias y generar reflexiones que permitan fortalecer el trabajo colectivo”. 
 * Recolección de información de fuentes secundarias (actas, documentos productos de consultorías) que sirven como contexto para la sistematización y análisis de las experiencias. 
 * Se enviaron diferentes correos electrónicos a los GITT, donde se propone una comunicación entre ellos y la OGC para promover la visibilización e intercambios de experiencias del trabajo realizado en el marco de la construcción e implementación de los Planes Regionales de Búsqueda.
 * Se realizó una propuesta para socializar con las y los servidores de la UBPD la metodología de construcción del Universo de Personas dadas por Desaparecidas, así como sus principales resultados, usos y alcances.
 A la fecha esta actividad no ha presentado retos adicionales a los relacionados con la dificultad de articular (por tiempos) los trabajos con los diferentes grupos de trabajo.
 Se adjunta como soporte:
 1. Documento con la metodología preliminar para identificar y sistematizar las lecciones aprendidas de la operativización de los Planes Regionales de Búsqueda. - https://docs.google.com/document/d/1hwHFJWY_NWwW-0rRA5fLrXnO95O3FVSQWLKvY1TnEjU/edit?usp=sharing 
 2. Link de la carpeta donde se organizó la información recolectada. A esta información no se da acceso porque se trata de documentos internos de trabajo que no estamos autorizados a difundir. - https://docs.google.com/document/d/18usq_zh9X0q6hy1GqnlMVlfm4XzcDjyOxqbVbeZyefM/edit?usp=sharing 
 3. Correo enviado a los GITT para promover la visibilización e intercambios de experiencias del trabajo. 
 4.Cuadro de seguimiento de las respuestas de los GITT. 
 - https://drive.google.com/drive/folders/1y7jKqp-YZ79gjdBR7_dBqTw5EVLau4um?usp=sharing 
 5. Documento con la propuesta para socializar con las y los servidores de la UBPD la metodología de construcción del Universo de Personas dadas por Desaparecidas, así como sus principales resultados, usos y alcances. 
  -https://docs.google.com/document/d/1l8i2XNTt3cQKPu036VHAACzyEc65VNs5/edit?usp=sharing&amp;ouid=106082683238471971316&amp;rtpof=true&amp;sd=true</t>
  </si>
  <si>
    <t>Durante el segundo trimestre del año se avanzó en: 
 1. Tres puntos de enfoques de identificación de los aprendizajes del proceso de búsqueda:
 a. Identificación de los aprendizajes del proceso de investigación a patir de la intervención del cementerio de San Miguel en Samaná (2019-2022)
 * Se completó una línea del tiempo que registra las diferentes acciones que componen el proceso de búsqueda
 * Se construyeron las preguntas para la identificación de aprendizajes en los siguientes temas: la investigación H y E, el aboirdaje del cementerio, el seguimiento a la identificación de los cuerpos y las entregas dignas. 
 * Se realizó una primera entrevista con el referente de la Dirección técnica de información del GITT.
 b. Identificación de aprendizajes a partir del Análisis comparativo de la construcción/implementación de 2 PRB
 * Se estructuró la metodología de identificación de aprendizajes y los criterios de comparación. Se coordinó con la Subdirectora de Análisis la selección de los PRB a comparar: Sarae y Caquetá Norte
 * Se hizo una primera entrevista con la persona encargada del análisis de información del GITT de Florencia.
 c. Aportantes de información
 * Se participó en el segundo encuentro de Círculo de Saberes Creativos de la Corporación Reencuentros, apoyando en la sistematización de los saberes y aprendizajes alrededor de su participación en el proceso de búsqueda. 
 2. Se coordinaron encuentros entre la DG, los referentes de la DT del nivel central para los GITT para la apropiación de la Ruta de los Planes Regionales de Búsqueda: 4 espacios de apropiación con los GITT: Barranquilla, Sincelejo, Bogotá, Ibagué, Caquetá, Villavicencio, Mocoa y San José del Guaviare. Se elaboraron relatorías y se recogen las inquietudes y respuestas generales así como los compromisos de cada espacio. Como soporte se adjuntan las invitaciones, listados de asistencia y las relatorías de los 2 primeros espacios, las demás se encuentran en elaboración. 
 Soportes:
 1. Pantallazo de la entrevista con el referente de información. - (Encuentro sistematización Samaná.pdf)
 2. Pantallazo de la entrevista con el GITT de Florencia - (Encuentro sistematización PRB Norte del Caquetá.pdf)
 3. Pantallazo de los apuntes del Segundo Encuentro del CSC con la Corporación Reencuentros (Se presenta una línea de tiempo debido a que esta tiene información reservada) - (Pantallazo Apuntes de CSC Corporación Reencuentros.png)
 4. Pantallazo de la línea del tiempo de las acciones de Samaná (Se presenta una línea de tiempo debido a que esta tiene información reservada) - (Linea del tiempo de la intervención en Samaná.png)
 5. Preguntas de investigación para el trabajo de Samaná (Preguntas de investigación Samana.xlsx)
 6. Documento con la estructura de la investigación comparativa de la construcción/implementación de 2 PRB (Propuesta metodológica construccion-implementación 2 PRB.pdf)
 7. 10-06-2022-Invitación Explicación Ruta.jpg
 8. 24-06-2022-Invitación Explicación Ruta.jpg
 9. 28-06-2022- Listado Asistencia (Villavicencio, Mocoa).pdf
 10. 29-06-2022- Listado Asistencia (San José del Guaviare).pdf
 11. 10-06-2022 - Relatoría Espacio con GITT explicación Ruta PRB (Barranquilla, Sincelejo).pdf
 12. 24-06-2022 - Relatoría Espacio con GITT explicación Ruta PRB (Bogotá, Ibagué, Caquetá).pdf</t>
  </si>
  <si>
    <t>Elaborar la memoria instritucional 2021</t>
  </si>
  <si>
    <t>Durante el segundo trimestre del año se avanzó en la estructuración de la memoria institucional, se estableció el cronograma de avance y el plan de redacción de la misma. Se avanzó en la sistematización de fuentes secundarias recogidas en el primer trimestre yse identificaron otras fuentes. Se proyectó una serie de entrevistas a realizar en el segundo semestre del año. 
 Se adjunta como soporte.
 1. Estructura de la memoria institucional 2021-2022. 
 2. Cronograma de actividades para el avance de la memoria institucional.
 3. Carpetas con los insumos para la memoria institucional. (se adjuntan las carpetas con las fuentes de información secundaria)</t>
  </si>
  <si>
    <t>Elaborar el informe de gestión 2018-2022</t>
  </si>
  <si>
    <t>Con el fin de contar con insumos para la preparación del informe de gestión institucional de 2018 - 2022, desde finales del año 2021, la OAP conjuntamente con la SGTT avanza en la preparación de una base de datos que contempla el registro de las cifras correspondientes a los resultados de la gestión de la entidad desde su creación, diferenciadas por trimestres, por año y por plan regional de búsqueda.  Durante el trimestre se han realizado diferentes mesas de trabajo para revisar los datos y el diligenciamiento de la matriz. A la fecha se encuentra pendiente el envío formal por parte de la SGTT de la matriz diligenciada. 
Se encuentra en trámite la definición del plan de trabajo para la recolección de información y la elaboración del informe de gestión de los 5 años de la entidad.</t>
  </si>
  <si>
    <t>Durante el mes de mayo y junio se realizó la revisión de los requerimientos normativos vigentes asociados con el acta de informe de gestión que debe elaborarse al finalizar el periodo de administración del representante legal de una entidad pública. Para el caso del componente de INFORME RESUMIDO O EJECUTIVO DE LA GESTIÓN, se elaboró propuesta de contenidos y se avanzó en el diligenciamiento preliminar de los diferentes aspectos definidos, teniendo en cuenta la información que ya fue consolidada en los informes de gestión anuales de vigencias anteriores. (Anexo 1. Propuesta estructura informe de gestión 2018-2023)
Adicionalmente, se realizó una propuesta de cronograma para la preparación de este componente, contemplando dos fechas de corte: 30/09/2022 y 31/12/2022. (Anexo 2. Propuesta cronograma informe de gestión 2018-2023)
La estructura del componente de INFORME RESUMIDO O EJECUTIVO DE LA GESTIÓN y el cronograma propuesto para la preparación del mismo, fue socializado al asesor de la Dirección General para su revisión preliminar. Se encuentra pendiente la presentación a la Directora General de esta propuesta, con el fin de validarla y obtener sus observaciones y comentarios al respecto.
Para los demás componentes del acta de informe de gestión asociados con: SITUACIÓN DE LOS RECURSOS, PLANTA DE PERSONAL, OBRAS PÚBLICAS, EJECUCIÓN PRESUPUESTAL, CONTRATACIÓN, REGLAMENTOS Y MANUALES y CONCEPTO GENERAL, se identificaron las posibles áreas responsables y se programó reunión con dichas áreas para ser desarrollada el 8 de julio de 2022.</t>
  </si>
  <si>
    <t>Socializar a la UBPD, a las entidades públicas, a las personas que buscan (familiares, allegados, organizaciones, movimientos, plataformas y comunidades), y a la sociedad en general el resultado de la fase II del PNB.</t>
  </si>
  <si>
    <t>Dirección General, Oficina Asesora de Comunicaciones y Pedagogía, Oficina de Gestión del Conocimiento,  Asesor de la Dirección General encargado de PNB</t>
  </si>
  <si>
    <t>Se realizó una reuniones de articulación con el equipo de la Dirección General y la SGTT, en la que se presentó desde la Dirección General la propuesta de cronograma de socialización del PNB al cual se le hicieron sugerencias de ajustes desde la SGTT, especificamente en el tema de la socializacion ya que la propuesta de la direccion general estaba en realizarse a travez de una rueda de prensa y se sugirió que tambien se requiere hacer una devolución a los mismos grupos con quienes se trabajo la construcción del documento, para lo cual la SGTT proyectó recursos, se sugirió tambien dejar el cronograma en acciones estrategicas y discriminado con tareas puntuales como designar un encargado ya que seria un detalle muy exhaustivo y convenia presentar acciones concretas a la Directora.</t>
  </si>
  <si>
    <t>la UBPD bajo el liderazgo de la Dirección general, realizó la socialización y presentación oficial del PNB ante víctimas, organizaciones de la sociedad civil, entidades estatales, cooperación internacional  y ciudadania en general mediante una transmisión a través de la plataforma youtube. 
En la socialización se presentó al país los criterios a partir de los cuales se desarrolló el ejercicio de analisis y priorizacion de la búsqueda, dichos criterios giraron en torno a 5 preguntas orientadoras: ¿A quiénes estamos buscando? ¿En dónde les estamos buscando y seguiremos haciéndolo?  ¿En dónde les desaparecieron? ¿Con quiénes les estamos buscando y les buscaremos?, que incluyen la comprensión desde los enfoques diferenciales, de género (mujeres y población LGBTIQ+) y étnicos, así como el enfoque territorial. 
Aunado a lo anterior, se compartió con la audiencia la estrategia de priorización comprendida como la ruta sistemática y masiva que se viene trazando para direccionar y coordinar la búsqueda de las personas desaparecidas. Este método propende por fijar los criterios y horizontes que definen hacia dónde se focalizan los esfuerzos en beneficio de la agilización de la búsqueda garantizando la eficiencia, efectividad y racionalidad de los esfuerzos de las instituciones en procura de la satisfacción oportuna y adecuada de los derechos de las víctimas a la verdad y la reparación.</t>
  </si>
  <si>
    <t>Identificación de experiencias dentro de los Planes Regionales de Búsqueda de los hitos definidos</t>
  </si>
  <si>
    <t>Se construyó un documento donde se define lo que se entiende por hito: https://docs.google.com/document/d/18Ya-K_hF1tf_Aghl_N-yemOrYPoHCTyx/edit?usp=sharing&amp;ouid=103306234668114788237&amp;rtpof=true&amp;sd=true. 
 A su vez se logra identificar (9) hitos a trabajar durante el 2022: 
 1. La participación en la búsqueda
 2. Búsqueda con aportantes de información
 3. Búsqueda en escenarios complejos
 4. Construcción del Universo
 5. Líneas de investigación extrajudicial
 6. Proyecto de impulso a la identificación
 7. Planes regionales de Búsqueda
 8. Registro Nacional de Fosas, Cementerios Ilegales y Sepulturas
 9. Plan Nacional de Búsqueda</t>
  </si>
  <si>
    <t xml:space="preserve">"Durante el segundo trimestre se avanzó en:
1. Definición de los 9 Hitos de las UBPD según la ruta de de la búsqueda: 1.Participación, 2.Aportantes, 3.Escenarios complejos, 4.Universo, 5.Lineas de Investigación, 6.Proyecto de Impulso 7.PRB, 8.RENFCIS y 9.PNB (incluida la articulación interinstitucional). 
2. Se continuó la sistematización de cada uno de esos hitos, con un enfasis particular en los PRB (7). Al respecto se hizo una sistematización del proceso de construcción de la ruta de los PRB, y se esta acompañando la socialización interna que realiza la dirección general de la entidad sobre este particular a los equipos de la UBPD.
3. Se comenzó la divulgación de los hitos de la siguiente manera: 
Hito 1. Participación: Se llevó a cabo la sistematización con el Círculo de saberes de la Guajira, contemplando los saberes del Pueblo Wayuu. 
Se elaboró y publicó el especial web con el Círculo de Saberes de Riosucio. 
Se acompañaron y dilvugaron los espacios de protocolización de la consulta afro, raizal y palenquera.
Se divulgó la entrega del informe LGBTI en Norte de Santander.
Se acompañó y se contiuó el trabajo articulado con el Colectivo 82 con ocasión de los 40 años que conmemoran la primera desaparición colectiva, en esapcios de sensibilización, visibilización y pedagogía.
Hito 2. Aportantes: Se avanzó con la presentación y socialización de los Círculos de Saberes Creativos con el grupo nacional de Documentadores de la Corporación Reecuentros, el trabajo y los avances con el Comunicado 062. 
Se sistematizó la audiencia de la JEP del caso 01 con los máximos responsables y se cubrió la misma a través de redes sociales en lo referente a la búsqueda.
Hito 3. Búsqueda en Escenarios complejos: se registraron y divulgaron recuperaciones en cementerios comunitarios y municipales de Puerto Berrío, Suaza, Totoró, Matanza, Orito, La Dorada, Aguazul, El Copey.
Hito 4. Construcción del Universo: Durante el espacio de Rendición de Cuentas se mostró a la opinión pública cómo fue el proceso de construcción y sus principales hallazgos y Directora y Dirección de Información socializaron cómo se construye el universo y de qué consta en la Universidad Distrital durante un espacio referido a la conmemoración de la búsqueda realizada por el colectivo 82. 
Hito 5. Lineas de investigación: Se sistematizó la información relacionada con la línea de investigación de Secuestro y la línea de desaparición forzada a propósito de la conmemoración de la semana del detenido-desaparecido. 
Hito 6. Proyecto de Impulso a la Identificación: Durante el espacio de Rendición de Cuentas se explicó a la opinión pública en qué consiste el proyecto, así como los principales avances alcanzados. Se sistematizó la experiencia de los analistas con el proyecto.
Hito 7. Planes Regionales de Búsqueda: Dando respuesta a una solicitud de la dirección general se construyó una video explicativo para la difusión de la ruta de los PRB al interior de la institición.
Dentro de la página web institucional se albergaron y dispusieron los PRB aprobados para ser consultados por la opinión pública.
Las cifras de contexto expuestas en los PRB han sido incluidas en las redacciones de todos los boletines de prensa enviados a los medios de ocmunicación. 
Con el Círculo de Saberes Creativos de Samaniego se construyó una pieza audiovisual en la que se evidencia el proceso de investigación participativa de los PRB.
Se han acompañado y sistematizado las sesiones de socialización de la Ruta para las Construcción de los PRB. Estas sesiones las dirige la DG.
Hito 8. RENFCIS: Durante el espacio de Rendición de Cuentas se explicó a la opinión pública en qué consiste el registro y se expusieron los princiapales hallazgos encontrados a la fecha. 
Hito 9. Plan Nacional de Búsqueda: El documento definitivo de la priorización estrategica y territorial del PNB fue terminado al igual que su resumen ejecutivo. Se realizó un evento público dirigido a la sociedad civil, a las organizaciones de búsqueda, a los tomadores de decisiones y la comunidad internacional donde se divulgaron los resultados de este proceso."
</t>
  </si>
  <si>
    <t>Sistematizar y divulgar los hitos de la búsqueda humanitaria con insumos de la Dirección General (DG), las Direcciones Técnicas (DT), los Grupos Internos de Trabajo Territorial (GITT) y los Planes Regionales de Búsqueda (PRB)</t>
  </si>
  <si>
    <t>Se avanzó en el diseño y ajuste de la metodología para sistematizar los hitos de la busqueda humanitaria y extrajudicial, solidaria y colectiva que realiza la UBPD. La metodología de sistematización crítica propuesta implica las siguientes etapas: i) Reconstrucción de las experiencias que nutren los hitos (Análisis de la documentación existente, Entrevistas y espacios de diálogos con los equipos de la UBPD, Participación en diversos espacios de retroalimentación sobre las experiencias, Construcción de líneas de tiempo, Construcción de mapas de actores, Identificación de los resultados); ii) Interpretación crítica de la experiencia (Identificación de diferentes puntos de vista, contradicciones, debates, Construcción de reflexiones analíticas, Consolidación de los aprendizajes, retos y desafíos); iii) Generación de conclusiones y recomendaciones; iv) Implementación de los mecanismos de divulgación. 
 Se avanzó en la recolección de información de fuentes secundarias (actas, documentos productos de consultorías) que sirven para la sistematización y análisis de las experiencias que nutren los hitos.
 Se realizó una propuesta para socializar con las y los servidores de la UBPD la metodología de construcción del Universo de Personas dadas por Desaparecidas, así como sus principales resultados, usos y alcances.
 Se enviaron diferentes correos electrónicos a los GITT, donde se propone una comunicación entre ellos y la OGC para promover la visibilización e intercambios de experiencias del trabajo realizado en el marco de la construcción e implementación de los Planes Regionales de Búsqueda.
 Link de la carpeta donde se organizó la información recolectada. A esta información no se da acceso porque se trata de documentos internos de trabajo que no estamos autorizados a difundir. - https://docs.google.com/document/d/18usq_zh9X0q6hy1GqnlMVlfm4XzcDjyOxqbVbeZyefM/edit?usp=sharing 
 Cuerpo del correo enviado a los GITT para promover la visibilización e intercambios de experiencias del trabajo. 4.Cuadro de seguimiento de las respuestas de los GITT. . - https://drive.google.com/drive/folders/1y7jKqp-YZ79gjdBR7_dBqTw5EVLau4um?usp=sharing 
 Documento con la propuesta para socializar con las y los servidores de la UBPD la metodología de construcción del Universo de Personas dadas por Desaparecidas, así como sus principales resultados, usos y alcances. - https://docs.google.com/document/d/1l8i2XNTt3cQKPu036VHAACzyEc65VNs5/edit?usp=sharing&amp;ouid=106082683238471971316&amp;rtpof=true&amp;sd=true</t>
  </si>
  <si>
    <t>Implementar la estrategia de divulgación de la narrativa de la búsqueda humanitaria y extrajudicial frente a los hitos, a través de cubrimiento y divulgación de los Planes Regionales de Búsqueda, la estrategia Círculo de Saberes, la preproducción, producción y posproducción de Series Documentales en distintos formatos sobre los Planes Regionales de Búsqueda y acciones de apropiación social de los Planes Regionales de Búsqueda.</t>
  </si>
  <si>
    <t>Socializar los resultados de la caracterización de particularidades, necesidades y expectativas y de la evaluación de la percepción frente a las respuestas la UBPD de 12 grupos de interés; y determinar los aspectos críticos y prioritarios de estos  resultados.</t>
  </si>
  <si>
    <t>Durante los meses de enero a marzo se realizaron las siguientes acciones:
  * Actualización del mapa de grupos de interés. Los resultados de las caracterizaciones de particularidades, necesidades y expectativas, y de la medición de la percepción de 13 grupos de interés caracterizados, que permitieron identificar las nuevas relaciones o relaciones que ya no se están desarrollando, por tal razon se actualizó el mapa de grupos de interes de la UBPD.
  * Se realizaron las diapositivas que resumen los principales hallazgos de las caracterizaciones de particularidades, necesidades y expectativas, y medición de la percepción de 12 grupos de interés.
  Esta actividad no ha presentado desafíos a la fecha. Se espera realizar las socializaciones a partir del mes de abril.
  Se adjunta como soporte: 
  * Link de acceso al mapa de grupos de interés
  * Presentaciones de resultados de las caracterizaciones de particularidades, necesidades y expectativas, y medición de la percepción de 12 grupos de interés</t>
  </si>
  <si>
    <t>Se incluyeron en el mapa de los grupos de interés, los convenios que se han suscrito desde el año 2018 y hasta la fecha con la Unidad y que tiene relacion con los grupos de interés.
 Entre el el 27 de abril y el 19 de mayo se realizaron dos espacios de presentación de los resultados de los grupos de interés trabajados durante el 2021, en estos espacios se presentaron:
 *Mapa ajustado de los grupos y sus relaciones
 *Grupo de interés personas que buscan
 *Grupo de interés personas que participaron del conflicto armado como integrates de una organización
 *Grupo de interés entidades públicas cercanas a la búsqueda
 Uno de los retos que surgio en esta actividad fue la poca asistencia a los espacios, por este motivo se esta construyendo una estrategia complementaria para presentar los demás grupos de interés y hacer énfasis en los que ya se presentaron. Se plantearon nuevs socializaciones en grupos mas pequeños.
 Las fichas resumen de cada grupo trabajado y los docuemntos fueron socializados con las sesoras de la Dirección General para que los resultados de esta investigación sean utilizados en el relacionamiento externo de la Unidad
 Como soporte se adjuntan:
 1. Los listados de asistencia
 2. Las presentaciones.
 *Link del mapa de GI: https://embed.kumu.io/f95f07142c78ddda8a47c1397908ed9a#mapa-de-relaciones-de-la-ubpd-con-los-grupos-de-interes</t>
  </si>
  <si>
    <t>Caracterizar las particularidades, necesidades y expectativas de los diferentes grupos de interés con los que la UBPD se relaciona, e identificar y evaluar las percepciones de estos grupos frente a las respuestas que brinda la UBPD en el proceso de búsqueda de personas dadas por desaparecidas</t>
  </si>
  <si>
    <t>Grupo de servicio al ciudadano, Dirección Técnica de Participación, Contacto con las Víctimas y Enfoque Diferenciales, Subdirección General Técnica y Territorial</t>
  </si>
  <si>
    <t>Durante el primer trimeste se desarrollaron las propuesta para la implementación de las metodologías e instrumentos de caracterización de particularidades, necesidades y expectativas de los grupos de interés denominados: “Gremios y Empresas”; "Otras entidades públicas"; "academia y centros de pensamiento"; "grupos etnicos"; "Organizaciones, colectivos, movimientos y plataformas"; y "espacios interinstitucionales". Las metodologias de caracterización fueron diseñadas por el Observatorio de Paz y Conflicto (OPC) de la Universidad Nacional de Colombia en el marco del contrato 165 de 2020. Algunas de estas tuvieron que ser actualizadas según las relaciones y dinámicas recientes de la UBPD con cada grupo de interés, y además se complementaron con preguntas para identificar la percepción de los grupos de interes frente a las respuestas que brinda la UBPD. Se avanzó en una reunión con Natalia Lozano de la Dirección General, quien hizo una explicación de la relación con el Ministerio del Interior.
  Se adjunta como soporte:
  * Actas de reuniones de equipo
  * Propuestas de implementación de las metodologías e instrumentos de caracterización de particularidades, necesidades y expectativas de 6 grupos de interés.
  * Lista de asistencia reunión Natalia Lozano.</t>
  </si>
  <si>
    <t>En el segundo trimestre se dió inicio a la implementación de los instrumentos de recolección de información de los grupos de interés: “Sector privado y servicios”; "Otras entidades públicas"; "academia y centros de pensamiento".
 Avances por grupo de interés:
 Grupo Sector privado y servicios
 Se realizaron reuniones con servidoras/es de SGH y la SAF para conocer la naturaleza del relacionamiento de la Unidad con empresas prestadoras de servicios de salud, administrativas, cajas de compensación, vigilancia, entre otras. Se enviaron 45 cuestionarios y se obtuvieron 10 respuestas. Se realizaron 6 entrevistas y el documento de análisis de la información cuantitativa y cualitativa se encuentra en construcción. El documento estará disponible a finales del mes de julio. 
 Grupo Otras entidades públicas
 Se realizaron reuniones con la SAF, la OCI, la OAP y la SG para conocer la naturaleza del relacionamiento y se enviaron 9 cuestionarios de los cuales hasta el momento, se han recibido 3 respuestas.
 Grupo Academia y centros de pensamiento
 Se enviaron 45 cuestionarios a universidades y centros de pensamiento en el territorio nacional. A la fecha se han recibido 8 respuestas de Universidades y se han realizado 3 entrevistas. 
 Grupos étnicos
 Se han realizado reuniones con servidoras de la DTPCVED del grupo interno de trabajo de asuntos étnicos, donde se ajustaron los instrumentos metodológicos y cuestionarios de aplicación y se identificaron posibles espacios para la recolección del información. 
 Organizaciones, colectivos, movimientos y plataformas
 Se realizó una reunión con servidoras de la DTPCVED asignada a este tema, se discutio el cuestionario, la metodología y la muestra pertinente, representativa de las diferentes voces, pero no estadísticamente. 
 Se realizaron reuniones con CICR con el fin de coordinar el ajuste de la metodología y los instrumentos y su aplicación en territorio. Se estableció un cronograma para el desarrollo de toda la actividad.
 Espacios interinstitucionales
 Se realizó una matriz en la que se registraron espacios de esta naturaleza y su relacionamiento con la UBPD.
 Retos:
 Uno de los retos del proceso, ha sido la falta de respuesta de algunos actores para participar del estudio, principalmente de los actores del grupo: "Otras Entidades pùblicas". Tambièn ha sido lenta la articulación con algunas oficinas de la UBPD para coordinar agendas e impulsar espacios de trabajo conjuntos.
 Se adjunta como soporte:
 * Actas de reuniones de equipo y listado de asistencia 
 * Se adjunta listado de asistencia reunión con SGH
 * Se adjunta listado de asistencia reunión con SAF
 *Se adjunta listado de asistencia reunión con OAP
 *Se adjunta listado de asistencia reunión con SG
 *Se adjunta listado de asistencia (Grupos étnicos) reunión con DTPCVED
 Se adjunta listado de asistencia (OMCP) reunión con DTPCVED
 *Se adjunta listado de asistencia (OMCP_Espacios Interinstitucionales) reunión con DTPCVED
 *Se adjunta listado de asistencia (OMCP) reunión con CICR
 *Instrumento construido conjuntamente con el CICR
 *Pantallazos número de respuestas recibidas por cada instrumento (Sector privado y servicios; otras entidades públicas; academia y centros de pensamiento)</t>
  </si>
  <si>
    <t>Implementar el plan de trabajo para el cambio de percepción</t>
  </si>
  <si>
    <t>Durante el primer trimestre el equipo de la UBPD que lidera este tema: Oficina de Gestión del Conocimiento, Oficina Asesora de Comunicaciones y Pedagogía -OACP y el grupo de Servicio al Ciudadano, establecieron un plan de trabajo preeliminar que permitirá identificar los aspectos críticos de la percepción de los grupos de interés caracterizados durante 2020 y 2021, y así identificar las acciones que contribuyan al cierre de la brecha entre la percepción actual de los GI y la percepción deseada. Se avanzo en:
  * La construcción del documento borrador de plan de trabajo, donde se conceptualiza qué es un aspecto crítico, y los criterios para establecerlo.
  * El diligenciamiento de una matriz donde se están describiendo los principales hallazgos en materia de necesidades, expectativas y percepciones.
  Se adjunta como soporte:
  * Matriz de aspectos críticos de los GI - https://docs.google.com/spreadsheets/d/1eUWZTfd122jZiqV3qQ3Nq81HRvYYnweMnWSn5xZ_778/edit?usp=sharing 
  * Documento de avance de plan de trabajo (borrador) - https://docs.google.com/document/d/1vcpsX20l_RlPKppjjiRscEWJVJ-joLYrMgICkjeC4OI/edit?usp=sharing</t>
  </si>
  <si>
    <t>Durante este trimestre se avanzó en el ajuste de la matriz de aspectos críticos para el cambio de la percepción de los Grupos de interés de la UBPD, que fue construida durante el primer trimestre. Este ejercicio se llevó a cabo con la OACP y producto de ello se realizó una división de los aspectos que llevaran a un trabajo diferenciado para cada una de las dos oficinas. Es decir, la OACP se encargará de diseñar un grupo de actividades que respondan a la necesidad de cambiar la percepción sobre el mandato de la UBPD, a través canales de comunicación, la OCG se encarga de las acciones de articulación especifica con GI que se relacionana con la UBPD para la búsqueda. la OGC construyó un documento con el plan de trabajo correspondiente al cambio de percepción mediante articulación con externos. 
 Soporte:
 1. Link matriz de aspectos críticos https://docs.google.com/spreadsheets/d/1eUWZTfd122jZiqV3qQ3Nq81HRvYYnweMnWSn5xZ_778/edit?usp=sharing
 2. Listado de asistencia reunión OACP_SC_OGC</t>
  </si>
  <si>
    <t>Actualizar los lineamientos para el cubrimiento de las acciones humanitarias de los Planes Regionales de Búsqueda por parte de terceros.</t>
  </si>
  <si>
    <t>El docoumento ya fue actualizado y revisado por la OAJ. https://drive.google.com/drive/folders/19nMrU6O3eUgUDYxHpSHJYld6v2SC0O6z?usp=sharing</t>
  </si>
  <si>
    <t>Desde la Dirección General se manifestó la necesidad de la creación de un comité que se encargara específicamente de los temas de divulgación de información audiovisual sobre acciones humanitarias, por lo cual durante los meses de mayo y junio se trabajo en la Resolución 741 del 22 de junio de 2022 a través de la cuál se creó el "Comité para la Formulación y Seguimiento a la Implementación de la Política de Divulgación de Información audiovisual de las Acciones Humanitarias de Búsqueda de la UBPD". De acuerdo con lo establecido en el Artículo 1 de dicha resolución "esta instancia fijará los criterios, lineamientos y requisitos a seguir para el registro y divulgación del material audiovisual recabado en el desarrollo de las acciones humanitarias de la UBPD, garantizando que la respectiva documentación se dé en el marco del respeto a los derechos de las víctimas; propendiento por la seguridad e integridad de las personas que participan en el proceso de búsqueda; asegurando la protección de la información con que cuente o produzca la entidad; y, en general, salvaguardando su caracter humanitario y extrajudicial." Por lo anterior, no se ha codificado aún el documento de Lineamientos para el cubrimiento de las acciones humanitarias, puesto que es un documento que deberá pasar primero por la revisión y aprobación de la instancia mencionada anteriormente.</t>
  </si>
  <si>
    <t>Identificar y construir las propuestas para las alianzas para visibilizar la búsqueda humanitaria y extrajudicial.</t>
  </si>
  <si>
    <t>Exploración de alianzas con la Revista Cambio y el Portal Rutas del Conflicto para la producción de contenidos periodísticos en diferentes formatos sobre la búsqueda y la memoria de las víctimas de desaparición forzada. Estos acercamientos se vieron reflejados en diálogos telefónicos y encuentros con los directores y jefes de redacción para concretar temáticas y posibles contenidos. // Avance en la elaboración de los documentos para el proceso de contratación de los servicios de streaming y central de medios.</t>
  </si>
  <si>
    <t>1. Alianza con el diario El Tiempo para la transmisión en su portal y en el canal ElTiempoTV, retransmisión y notas en City TV de la audiencias de Rendición de Cuentas y de las priorizaciones Estrágica y Territorial del PNB. La alianza también permitió la publicación de notas que registraron en el portal y en el periódico el desarrollo de cada uno de esos eventos, y en especial del mensaje sobre la importancia de las víctimas en la búsqueda de las personas desaparecidas. 
 2. Capacitación a periodistas del Magdalena Medio (18 periodistas de Barrancabermeja y otras ciudades).
 3. Alianza con el Colectivo 82 para visibilizar la búsqueda de 13 personas detenidas y desaparecidas forzadamente. 
 Soportes:
 1. https://www.eltiempo.com/justicia/paz-y-derechos-humanos/desaparecidos-este-es-el-plan-de-la-unidad-de-busqueda-para-hallarlos-680710
 https://www.eltiempo.com/mas-contenido/plan-nacional-de-busqueda-en-colombia-679914
 2. https://drive.google.com/drive/folders/1AKjimEbq4UpnBkqo9LSNbqlVDen1LH_a
 3. https://drive.google.com/drive/search?q=Colectivo%2082
 https://drive.google.com/drive/folders/1R7sHNVVRrGHJr7zYeZg4fs770SQM_Opk</t>
  </si>
  <si>
    <t>Suscribir e implementar las alianzas seleccionadas, para visibilizar la búsqueda humanitaria y extrajudicial.</t>
  </si>
  <si>
    <t>Alianza a largo plazo que construyó OGC con la Universidad Nacional para la Cátedra 'La desaparición y búsqueda de personas en el contexto y en razón del conflicto armado en Colombia' (2022-1). 
 Alianza con el diario El País de España para dignificar la memoria de la primera víctima de desaparición que fue identificada y entregada a su familia en Samaná, Caldas, gracias al trabajo de investigación que realizó la UBPD.
 https://ubpdbusquedadesaparecidos.co/actualidad/catedra-unal-desaparicion-busqueda-2022/
 https://elpais.com/internacional/2022-03-08/el-desaparecido-que-recupero-su-nombre-15-anos-despues.html?utm_medium=Social&amp;utm_source=Twitter&amp;ssm=TW_CM_AME#Echobox=1646718491</t>
  </si>
  <si>
    <t>1. Con la retransmisión de las audiencias se logró llegar a otros públicos que por diversas razones no pudieron acompañar las convocatorias iniciales. 
 2. La capacitación a los periodistas sobre el mandato de la UBPD permitió resolver dudas sobre la búsqueda de las personas dadas por desaparecidas y ampliar y actualizar la base de datos de periodistas que nos cubren.
 3. La alianza con el Colectivo 82 facilitó la visibilización del trabajo que adelanta la UBPD con las organizaciones de la sociedad civil que buscan a las personas desaparecidas en razón del conflicto armado.
 Soportes:
 1. https://www.eltiempo.com/justicia/paz-y-derechos-humanos/desaparecidos-este-es-el-plan-de-la-unidad-de-busqueda-para-hallarlos-680710
 https://www.eltiempo.com/mas-contenido/plan-nacional-de-busqueda-en-colombia-679914
 2. https://drive.google.com/drive/folders/1AKjimEbq4UpnBkqo9LSNbqlVDen1LH_a
 3. https://drive.google.com/drive/search?q=Colectivo%2082
 https://drive.google.com/drive/folders/1R7sHNVVRrGHJr7zYeZg4fs770SQM_Opk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</si>
</sst>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m/yyyy"/>
    <numFmt numFmtId="166" formatCode="m/d/yyyy"/>
  </numFmts>
  <fonts count="27" x14ac:knownFonts="1">
    <font>
      <sz val="10"/>
      <color rgb="FF000000"/>
      <name val="Calibri"/>
      <scheme val="minor"/>
    </font>
    <font>
      <b/>
      <sz val="12"/>
      <color theme="0"/>
      <name val="Arial"/>
    </font>
    <font>
      <sz val="10"/>
      <name val="Calibri"/>
    </font>
    <font>
      <b/>
      <sz val="12"/>
      <color theme="1"/>
      <name val="Arial"/>
    </font>
    <font>
      <sz val="10"/>
      <color rgb="FF000000"/>
      <name val="Arial"/>
    </font>
    <font>
      <b/>
      <sz val="10"/>
      <color theme="0"/>
      <name val="Arial"/>
    </font>
    <font>
      <b/>
      <sz val="11"/>
      <color theme="0"/>
      <name val="Arial Narrow"/>
    </font>
    <font>
      <b/>
      <sz val="11"/>
      <color theme="1"/>
      <name val="Arial Narrow"/>
    </font>
    <font>
      <b/>
      <sz val="11"/>
      <color rgb="FF000000"/>
      <name val="Arial"/>
    </font>
    <font>
      <sz val="10"/>
      <color theme="1"/>
      <name val="Arial"/>
    </font>
    <font>
      <sz val="11"/>
      <color theme="1"/>
      <name val="Arial"/>
    </font>
    <font>
      <b/>
      <sz val="10"/>
      <color rgb="FF000000"/>
      <name val="Arial"/>
    </font>
    <font>
      <sz val="11"/>
      <color rgb="FF000000"/>
      <name val="Arial"/>
    </font>
    <font>
      <sz val="10"/>
      <color rgb="FF000000"/>
      <name val="Calibri"/>
    </font>
    <font>
      <b/>
      <sz val="11"/>
      <color rgb="FFFFFFFF"/>
      <name val="Arial"/>
    </font>
    <font>
      <b/>
      <sz val="10"/>
      <color rgb="FFFFFFFF"/>
      <name val="Arial"/>
    </font>
    <font>
      <u/>
      <sz val="11"/>
      <color rgb="FF000000"/>
      <name val="Arial"/>
    </font>
    <font>
      <u/>
      <sz val="10"/>
      <color rgb="FF000000"/>
      <name val="Arial"/>
    </font>
    <font>
      <sz val="10"/>
      <color rgb="FF222222"/>
      <name val="Arial"/>
    </font>
    <font>
      <u/>
      <sz val="10"/>
      <color theme="1"/>
      <name val="Arial"/>
    </font>
    <font>
      <sz val="10"/>
      <color rgb="FFFF0000"/>
      <name val="Arial"/>
    </font>
    <font>
      <u/>
      <sz val="10"/>
      <color rgb="FF000000"/>
      <name val="Arial"/>
    </font>
    <font>
      <u/>
      <sz val="10"/>
      <color rgb="FF000000"/>
      <name val="Arial"/>
    </font>
    <font>
      <u/>
      <sz val="10"/>
      <color theme="1"/>
      <name val="Arial"/>
    </font>
    <font>
      <b/>
      <sz val="11"/>
      <color theme="1"/>
      <name val="Arial"/>
    </font>
    <font>
      <u/>
      <sz val="11"/>
      <color rgb="FF1155CC"/>
      <name val="Arial"/>
    </font>
    <font>
      <u/>
      <sz val="10"/>
      <color rgb="FF1155CC"/>
      <name val="Arial"/>
    </font>
  </fonts>
  <fills count="12">
    <fill>
      <patternFill patternType="none"/>
    </fill>
    <fill>
      <patternFill patternType="gray125"/>
    </fill>
    <fill>
      <patternFill patternType="solid">
        <fgColor rgb="FF8F82B5"/>
        <bgColor rgb="FF8F82B5"/>
      </patternFill>
    </fill>
    <fill>
      <patternFill patternType="solid">
        <fgColor rgb="FF6AA4A9"/>
        <bgColor rgb="FF6AA4A9"/>
      </patternFill>
    </fill>
    <fill>
      <patternFill patternType="solid">
        <fgColor rgb="FFDEEAF6"/>
        <bgColor rgb="FFDEEAF6"/>
      </patternFill>
    </fill>
    <fill>
      <patternFill patternType="solid">
        <fgColor rgb="FFFBE4D5"/>
        <bgColor rgb="FFFBE4D5"/>
      </patternFill>
    </fill>
    <fill>
      <patternFill patternType="solid">
        <fgColor rgb="FFE2EFD9"/>
        <bgColor rgb="FFE2EFD9"/>
      </patternFill>
    </fill>
    <fill>
      <patternFill patternType="solid">
        <fgColor rgb="FF599FA5"/>
        <bgColor rgb="FF599FA5"/>
      </patternFill>
    </fill>
    <fill>
      <patternFill patternType="solid">
        <fgColor rgb="FFCCCCFF"/>
        <bgColor rgb="FFCCCCFF"/>
      </patternFill>
    </fill>
    <fill>
      <patternFill patternType="solid">
        <fgColor rgb="FFFFFF00"/>
        <bgColor rgb="FFFFFF00"/>
      </patternFill>
    </fill>
    <fill>
      <patternFill patternType="solid">
        <fgColor theme="0"/>
        <bgColor theme="0"/>
      </patternFill>
    </fill>
    <fill>
      <patternFill patternType="solid">
        <fgColor rgb="FFFFFFFF"/>
        <bgColor rgb="FFFFFFFF"/>
      </patternFill>
    </fill>
  </fills>
  <borders count="24">
    <border>
      <left/>
      <right/>
      <top/>
      <bottom/>
      <diagonal/>
    </border>
    <border>
      <left style="thin">
        <color rgb="FF000000"/>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s>
  <cellStyleXfs count="1">
    <xf numFmtId="0" fontId="0" fillId="0" borderId="0"/>
  </cellStyleXfs>
  <cellXfs count="154">
    <xf numFmtId="0" fontId="0" fillId="0" borderId="0" xfId="0" applyFont="1" applyAlignment="1"/>
    <xf numFmtId="0" fontId="4" fillId="0" borderId="0" xfId="0" applyFont="1"/>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6" fillId="7" borderId="9"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9" fillId="0" borderId="8" xfId="0" applyFont="1" applyBorder="1" applyAlignment="1">
      <alignment horizontal="left" vertical="center" wrapText="1"/>
    </xf>
    <xf numFmtId="0" fontId="9" fillId="0" borderId="8" xfId="0" applyFont="1" applyBorder="1" applyAlignment="1">
      <alignment horizontal="center" vertical="center" wrapText="1"/>
    </xf>
    <xf numFmtId="0" fontId="10" fillId="0" borderId="8" xfId="0" applyFont="1" applyBorder="1" applyAlignment="1">
      <alignment horizontal="center" vertical="center" wrapText="1"/>
    </xf>
    <xf numFmtId="9" fontId="4" fillId="0" borderId="8" xfId="0" applyNumberFormat="1" applyFont="1" applyBorder="1" applyAlignment="1">
      <alignment horizontal="center" vertical="center"/>
    </xf>
    <xf numFmtId="0" fontId="11" fillId="0" borderId="8" xfId="0" applyFont="1" applyBorder="1" applyAlignment="1">
      <alignment horizontal="center" vertical="center"/>
    </xf>
    <xf numFmtId="0" fontId="12" fillId="0" borderId="8" xfId="0" applyFont="1" applyBorder="1" applyAlignment="1">
      <alignment vertical="top"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9" fontId="4" fillId="0" borderId="17" xfId="0" applyNumberFormat="1" applyFont="1" applyBorder="1" applyAlignment="1">
      <alignment horizontal="center" vertical="center"/>
    </xf>
    <xf numFmtId="0" fontId="11" fillId="0" borderId="17" xfId="0" applyFont="1" applyBorder="1" applyAlignment="1">
      <alignment horizontal="center" vertical="center"/>
    </xf>
    <xf numFmtId="0" fontId="12" fillId="0" borderId="17" xfId="0" applyFont="1" applyBorder="1" applyAlignment="1">
      <alignment vertical="top" wrapText="1"/>
    </xf>
    <xf numFmtId="0" fontId="12" fillId="0" borderId="4" xfId="0" applyFont="1" applyBorder="1" applyAlignment="1">
      <alignment vertical="top" wrapText="1"/>
    </xf>
    <xf numFmtId="0" fontId="4" fillId="0" borderId="8" xfId="0" applyFont="1" applyBorder="1"/>
    <xf numFmtId="0" fontId="10" fillId="0" borderId="8" xfId="0" applyFont="1" applyBorder="1" applyAlignment="1">
      <alignment horizontal="left" vertical="center" wrapText="1"/>
    </xf>
    <xf numFmtId="0" fontId="10" fillId="9" borderId="8" xfId="0" applyFont="1" applyFill="1" applyBorder="1" applyAlignment="1">
      <alignment horizontal="center" vertical="center" wrapText="1"/>
    </xf>
    <xf numFmtId="0" fontId="12" fillId="0" borderId="8" xfId="0" applyFont="1" applyBorder="1" applyAlignment="1">
      <alignment horizontal="center" vertical="center" wrapText="1"/>
    </xf>
    <xf numFmtId="0" fontId="4" fillId="0" borderId="8" xfId="0" applyFont="1" applyBorder="1" applyAlignment="1">
      <alignment horizontal="center" vertical="center"/>
    </xf>
    <xf numFmtId="9" fontId="12" fillId="0" borderId="8" xfId="0" applyNumberFormat="1" applyFont="1" applyBorder="1" applyAlignment="1">
      <alignment horizontal="center" vertical="center"/>
    </xf>
    <xf numFmtId="0" fontId="4" fillId="0" borderId="8" xfId="0" applyFont="1" applyBorder="1" applyAlignment="1">
      <alignment vertical="top" wrapText="1"/>
    </xf>
    <xf numFmtId="0" fontId="12" fillId="0" borderId="6" xfId="0" applyFont="1" applyBorder="1" applyAlignment="1">
      <alignment horizontal="center" vertical="center" wrapText="1"/>
    </xf>
    <xf numFmtId="0" fontId="4" fillId="0" borderId="4" xfId="0" applyFont="1" applyBorder="1" applyAlignment="1">
      <alignment vertical="top" wrapText="1"/>
    </xf>
    <xf numFmtId="0" fontId="10" fillId="0" borderId="8" xfId="0" applyFont="1" applyBorder="1" applyAlignment="1">
      <alignment horizontal="left" vertical="center" wrapText="1"/>
    </xf>
    <xf numFmtId="9" fontId="4" fillId="0" borderId="8" xfId="0" applyNumberFormat="1" applyFont="1" applyBorder="1" applyAlignment="1">
      <alignment horizontal="center" vertical="center" wrapText="1"/>
    </xf>
    <xf numFmtId="9" fontId="4" fillId="9" borderId="8" xfId="0" applyNumberFormat="1" applyFont="1" applyFill="1" applyBorder="1" applyAlignment="1">
      <alignment horizontal="center" vertical="center" wrapText="1"/>
    </xf>
    <xf numFmtId="0" fontId="4" fillId="0" borderId="8" xfId="0" applyFont="1" applyBorder="1" applyAlignment="1">
      <alignment horizontal="center" vertical="center" wrapText="1"/>
    </xf>
    <xf numFmtId="0" fontId="12" fillId="0" borderId="8" xfId="0" applyFont="1" applyBorder="1" applyAlignment="1">
      <alignment horizontal="center" vertical="center" wrapText="1"/>
    </xf>
    <xf numFmtId="0" fontId="4" fillId="0" borderId="6" xfId="0" applyFont="1" applyBorder="1" applyAlignment="1">
      <alignment horizontal="center" vertical="center" wrapText="1"/>
    </xf>
    <xf numFmtId="0" fontId="11" fillId="8" borderId="21" xfId="0" applyFont="1" applyFill="1" applyBorder="1" applyAlignment="1">
      <alignment horizontal="center" vertical="center" wrapText="1"/>
    </xf>
    <xf numFmtId="0" fontId="9" fillId="0" borderId="6" xfId="0" applyFont="1" applyBorder="1" applyAlignment="1">
      <alignment horizontal="center" vertical="center" wrapText="1"/>
    </xf>
    <xf numFmtId="164" fontId="4" fillId="0" borderId="8" xfId="0" applyNumberFormat="1" applyFont="1" applyBorder="1" applyAlignment="1">
      <alignment horizontal="center" vertical="center"/>
    </xf>
    <xf numFmtId="0" fontId="8" fillId="8" borderId="21" xfId="0" applyFont="1" applyFill="1" applyBorder="1" applyAlignment="1">
      <alignment horizontal="center" vertical="center" wrapText="1"/>
    </xf>
    <xf numFmtId="10" fontId="4" fillId="0" borderId="8" xfId="0" applyNumberFormat="1" applyFont="1" applyBorder="1" applyAlignment="1">
      <alignment horizontal="center" vertical="center"/>
    </xf>
    <xf numFmtId="9" fontId="4" fillId="0" borderId="8" xfId="0" applyNumberFormat="1" applyFont="1" applyBorder="1" applyAlignment="1">
      <alignment horizontal="center" vertical="top"/>
    </xf>
    <xf numFmtId="0" fontId="9" fillId="0" borderId="8" xfId="0" applyFont="1" applyBorder="1" applyAlignment="1">
      <alignment horizontal="left" vertical="top" wrapText="1"/>
    </xf>
    <xf numFmtId="0" fontId="9" fillId="0" borderId="8" xfId="0" applyFont="1" applyBorder="1" applyAlignment="1">
      <alignment horizontal="center" vertical="top" wrapText="1"/>
    </xf>
    <xf numFmtId="4" fontId="4" fillId="0" borderId="8" xfId="0" applyNumberFormat="1" applyFont="1" applyBorder="1" applyAlignment="1">
      <alignment horizontal="center" vertical="top" wrapText="1"/>
    </xf>
    <xf numFmtId="0" fontId="4" fillId="0" borderId="8" xfId="0" applyFont="1" applyBorder="1" applyAlignment="1">
      <alignment horizontal="center" vertical="top"/>
    </xf>
    <xf numFmtId="0" fontId="11" fillId="0" borderId="8" xfId="0" applyFont="1" applyBorder="1" applyAlignment="1">
      <alignment horizontal="center" vertical="top"/>
    </xf>
    <xf numFmtId="0" fontId="4" fillId="0" borderId="8" xfId="0" applyFont="1" applyBorder="1" applyAlignment="1">
      <alignment horizontal="center" vertical="top" wrapText="1"/>
    </xf>
    <xf numFmtId="164" fontId="4" fillId="0" borderId="8" xfId="0" applyNumberFormat="1" applyFont="1" applyBorder="1" applyAlignment="1">
      <alignment horizontal="center" vertical="top"/>
    </xf>
    <xf numFmtId="0" fontId="4" fillId="10" borderId="8" xfId="0" applyFont="1" applyFill="1" applyBorder="1" applyAlignment="1">
      <alignment vertical="top" wrapText="1"/>
    </xf>
    <xf numFmtId="4" fontId="4" fillId="0" borderId="6" xfId="0" applyNumberFormat="1" applyFont="1" applyBorder="1" applyAlignment="1">
      <alignment horizontal="center" vertical="center" wrapText="1"/>
    </xf>
    <xf numFmtId="4" fontId="4" fillId="0" borderId="8" xfId="0" applyNumberFormat="1" applyFont="1" applyBorder="1" applyAlignment="1">
      <alignment horizontal="center" vertical="center" wrapText="1"/>
    </xf>
    <xf numFmtId="9" fontId="9" fillId="0" borderId="8" xfId="0" applyNumberFormat="1" applyFont="1" applyBorder="1" applyAlignment="1">
      <alignment horizontal="center" vertical="center" wrapText="1"/>
    </xf>
    <xf numFmtId="0" fontId="10" fillId="0" borderId="8" xfId="0" applyFont="1" applyBorder="1" applyAlignment="1">
      <alignment vertical="top" wrapText="1"/>
    </xf>
    <xf numFmtId="0" fontId="4" fillId="0" borderId="8" xfId="0" applyFont="1" applyBorder="1" applyAlignment="1">
      <alignment vertical="center" wrapText="1"/>
    </xf>
    <xf numFmtId="10" fontId="9" fillId="0" borderId="8" xfId="0" applyNumberFormat="1" applyFont="1" applyBorder="1" applyAlignment="1">
      <alignment horizontal="center" vertical="center" wrapText="1"/>
    </xf>
    <xf numFmtId="0" fontId="4" fillId="0" borderId="4" xfId="0" applyFont="1" applyBorder="1" applyAlignment="1">
      <alignment vertical="center" wrapText="1"/>
    </xf>
    <xf numFmtId="164" fontId="9" fillId="0" borderId="8" xfId="0" applyNumberFormat="1" applyFont="1" applyBorder="1" applyAlignment="1">
      <alignment horizontal="center" vertical="center" wrapText="1"/>
    </xf>
    <xf numFmtId="10" fontId="4" fillId="0" borderId="8" xfId="0" applyNumberFormat="1" applyFont="1" applyBorder="1" applyAlignment="1">
      <alignment horizontal="center" vertical="center" wrapText="1"/>
    </xf>
    <xf numFmtId="0" fontId="10" fillId="0" borderId="8" xfId="0" applyFont="1" applyBorder="1" applyAlignment="1">
      <alignment horizontal="center" vertical="top" wrapText="1"/>
    </xf>
    <xf numFmtId="164" fontId="12" fillId="0" borderId="8" xfId="0" applyNumberFormat="1" applyFont="1" applyBorder="1" applyAlignment="1">
      <alignment horizontal="center" vertical="top"/>
    </xf>
    <xf numFmtId="9" fontId="12" fillId="0" borderId="8" xfId="0" applyNumberFormat="1" applyFont="1" applyBorder="1" applyAlignment="1">
      <alignment horizontal="center" vertical="top"/>
    </xf>
    <xf numFmtId="10" fontId="12" fillId="0" borderId="8" xfId="0" applyNumberFormat="1" applyFont="1" applyBorder="1" applyAlignment="1">
      <alignment horizontal="center" vertical="center"/>
    </xf>
    <xf numFmtId="0" fontId="11" fillId="0" borderId="8" xfId="0" applyFont="1" applyBorder="1" applyAlignment="1">
      <alignment horizontal="center" vertical="center" wrapText="1"/>
    </xf>
    <xf numFmtId="0" fontId="12" fillId="0" borderId="8" xfId="0" applyFont="1" applyBorder="1" applyAlignment="1">
      <alignment horizontal="left" wrapText="1"/>
    </xf>
    <xf numFmtId="0" fontId="12" fillId="0" borderId="8" xfId="0" applyFont="1" applyBorder="1" applyAlignment="1">
      <alignment horizontal="left" vertical="center" wrapText="1"/>
    </xf>
    <xf numFmtId="0" fontId="12" fillId="0" borderId="4" xfId="0" applyFont="1" applyBorder="1" applyAlignment="1">
      <alignment horizontal="left" wrapText="1"/>
    </xf>
    <xf numFmtId="0" fontId="12" fillId="0" borderId="4" xfId="0" applyFont="1" applyBorder="1" applyAlignment="1">
      <alignment horizontal="left" vertical="center" wrapText="1"/>
    </xf>
    <xf numFmtId="0" fontId="12" fillId="0" borderId="8" xfId="0" applyFont="1" applyBorder="1" applyAlignment="1">
      <alignment horizontal="left"/>
    </xf>
    <xf numFmtId="0" fontId="4" fillId="10" borderId="21" xfId="0" applyFont="1" applyFill="1" applyBorder="1" applyAlignment="1">
      <alignment vertical="top" wrapText="1"/>
    </xf>
    <xf numFmtId="0" fontId="4" fillId="0" borderId="0" xfId="0" applyFont="1" applyAlignment="1">
      <alignment wrapText="1"/>
    </xf>
    <xf numFmtId="0" fontId="4" fillId="0" borderId="0" xfId="0" applyFont="1" applyAlignment="1">
      <alignment horizontal="center" wrapText="1"/>
    </xf>
    <xf numFmtId="0" fontId="11" fillId="0" borderId="0" xfId="0" applyFont="1" applyAlignment="1">
      <alignment wrapText="1"/>
    </xf>
    <xf numFmtId="0" fontId="11" fillId="0" borderId="0" xfId="0" applyFont="1" applyAlignment="1">
      <alignment horizontal="center" wrapText="1"/>
    </xf>
    <xf numFmtId="0" fontId="13" fillId="0" borderId="0" xfId="0" applyFont="1"/>
    <xf numFmtId="0" fontId="4" fillId="0" borderId="0" xfId="0" applyFont="1" applyAlignment="1">
      <alignment vertical="top"/>
    </xf>
    <xf numFmtId="0" fontId="13" fillId="0" borderId="0" xfId="0" applyFont="1" applyAlignment="1">
      <alignment vertical="top"/>
    </xf>
    <xf numFmtId="0" fontId="5" fillId="2" borderId="8" xfId="0" applyFont="1" applyFill="1" applyBorder="1" applyAlignment="1">
      <alignment horizontal="center" vertical="top"/>
    </xf>
    <xf numFmtId="0" fontId="5" fillId="2" borderId="4" xfId="0" applyFont="1" applyFill="1" applyBorder="1" applyAlignment="1">
      <alignment horizontal="center" vertical="top" wrapText="1"/>
    </xf>
    <xf numFmtId="0" fontId="5" fillId="2" borderId="8" xfId="0" applyFont="1" applyFill="1" applyBorder="1" applyAlignment="1">
      <alignment vertical="top" wrapText="1"/>
    </xf>
    <xf numFmtId="0" fontId="5" fillId="7" borderId="8" xfId="0" applyFont="1" applyFill="1" applyBorder="1" applyAlignment="1">
      <alignment horizontal="center" vertical="top" wrapText="1"/>
    </xf>
    <xf numFmtId="0" fontId="15" fillId="7" borderId="8" xfId="0" applyFont="1" applyFill="1" applyBorder="1" applyAlignment="1">
      <alignment horizontal="center" vertical="top" wrapText="1"/>
    </xf>
    <xf numFmtId="165" fontId="5" fillId="7" borderId="8" xfId="0" applyNumberFormat="1" applyFont="1" applyFill="1" applyBorder="1" applyAlignment="1">
      <alignment horizontal="center" vertical="top" wrapText="1"/>
    </xf>
    <xf numFmtId="0" fontId="5" fillId="2" borderId="8" xfId="0" applyFont="1" applyFill="1" applyBorder="1" applyAlignment="1">
      <alignment horizontal="center" vertical="top" wrapText="1"/>
    </xf>
    <xf numFmtId="0" fontId="9" fillId="0" borderId="8" xfId="0" applyFont="1" applyBorder="1" applyAlignment="1">
      <alignment horizontal="center" vertical="top"/>
    </xf>
    <xf numFmtId="165" fontId="4" fillId="0" borderId="8" xfId="0" applyNumberFormat="1" applyFont="1" applyBorder="1" applyAlignment="1">
      <alignment horizontal="center" vertical="top" wrapText="1"/>
    </xf>
    <xf numFmtId="0" fontId="9" fillId="11" borderId="8" xfId="0" applyFont="1" applyFill="1" applyBorder="1" applyAlignment="1">
      <alignment horizontal="center" vertical="top" wrapText="1"/>
    </xf>
    <xf numFmtId="0" fontId="4" fillId="0" borderId="8" xfId="0" applyFont="1" applyBorder="1" applyAlignment="1">
      <alignment horizontal="left" vertical="top" wrapText="1"/>
    </xf>
    <xf numFmtId="0" fontId="16" fillId="0" borderId="8" xfId="0" applyFont="1" applyBorder="1" applyAlignment="1">
      <alignment vertical="top" wrapText="1"/>
    </xf>
    <xf numFmtId="0" fontId="9" fillId="0" borderId="8" xfId="0" applyFont="1" applyBorder="1" applyAlignment="1">
      <alignment vertical="top" wrapText="1"/>
    </xf>
    <xf numFmtId="165" fontId="9" fillId="10" borderId="8" xfId="0" applyNumberFormat="1" applyFont="1" applyFill="1" applyBorder="1" applyAlignment="1">
      <alignment horizontal="center" vertical="top" wrapText="1"/>
    </xf>
    <xf numFmtId="165" fontId="9" fillId="0" borderId="8" xfId="0" applyNumberFormat="1" applyFont="1" applyBorder="1" applyAlignment="1">
      <alignment horizontal="center" vertical="top" wrapText="1"/>
    </xf>
    <xf numFmtId="0" fontId="4" fillId="10" borderId="8" xfId="0" applyFont="1" applyFill="1" applyBorder="1" applyAlignment="1">
      <alignment horizontal="left" vertical="top" wrapText="1"/>
    </xf>
    <xf numFmtId="0" fontId="4" fillId="10" borderId="8" xfId="0" applyFont="1" applyFill="1" applyBorder="1" applyAlignment="1">
      <alignment horizontal="center" vertical="top" wrapText="1"/>
    </xf>
    <xf numFmtId="0" fontId="12" fillId="10" borderId="8" xfId="0" applyFont="1" applyFill="1" applyBorder="1" applyAlignment="1">
      <alignment vertical="top" wrapText="1"/>
    </xf>
    <xf numFmtId="165" fontId="4" fillId="10" borderId="8" xfId="0" applyNumberFormat="1" applyFont="1" applyFill="1" applyBorder="1" applyAlignment="1">
      <alignment horizontal="center" vertical="top" wrapText="1"/>
    </xf>
    <xf numFmtId="0" fontId="17" fillId="10" borderId="22" xfId="0" applyFont="1" applyFill="1" applyBorder="1" applyAlignment="1">
      <alignment horizontal="left" vertical="top" wrapText="1"/>
    </xf>
    <xf numFmtId="0" fontId="4" fillId="10" borderId="22" xfId="0" applyFont="1" applyFill="1" applyBorder="1" applyAlignment="1">
      <alignment horizontal="left" vertical="top" wrapText="1"/>
    </xf>
    <xf numFmtId="0" fontId="4" fillId="11" borderId="8" xfId="0" applyFont="1" applyFill="1" applyBorder="1" applyAlignment="1">
      <alignment horizontal="left" vertical="top" wrapText="1"/>
    </xf>
    <xf numFmtId="0" fontId="18" fillId="11" borderId="8" xfId="0" applyFont="1" applyFill="1" applyBorder="1" applyAlignment="1">
      <alignment vertical="top" wrapText="1"/>
    </xf>
    <xf numFmtId="0" fontId="19" fillId="0" borderId="8" xfId="0" applyFont="1" applyBorder="1" applyAlignment="1">
      <alignment vertical="top" wrapText="1"/>
    </xf>
    <xf numFmtId="0" fontId="20" fillId="0" borderId="8" xfId="0" applyFont="1" applyBorder="1" applyAlignment="1">
      <alignment horizontal="center" vertical="top" wrapText="1"/>
    </xf>
    <xf numFmtId="0" fontId="9" fillId="10" borderId="8" xfId="0" applyFont="1" applyFill="1" applyBorder="1" applyAlignment="1">
      <alignment vertical="top" wrapText="1"/>
    </xf>
    <xf numFmtId="0" fontId="4" fillId="0" borderId="0" xfId="0" applyFont="1" applyAlignment="1">
      <alignment horizontal="center" vertical="top"/>
    </xf>
    <xf numFmtId="0" fontId="9" fillId="10" borderId="8" xfId="0" applyFont="1" applyFill="1" applyBorder="1" applyAlignment="1">
      <alignment horizontal="center" vertical="top" wrapText="1"/>
    </xf>
    <xf numFmtId="0" fontId="21" fillId="0" borderId="8" xfId="0" applyFont="1" applyBorder="1" applyAlignment="1">
      <alignment vertical="top" wrapText="1"/>
    </xf>
    <xf numFmtId="0" fontId="20" fillId="10" borderId="8" xfId="0" applyFont="1" applyFill="1" applyBorder="1" applyAlignment="1">
      <alignment horizontal="center" vertical="top" wrapText="1"/>
    </xf>
    <xf numFmtId="0" fontId="5" fillId="7" borderId="8" xfId="0" applyFont="1" applyFill="1" applyBorder="1" applyAlignment="1">
      <alignment vertical="top" wrapText="1"/>
    </xf>
    <xf numFmtId="165" fontId="9" fillId="11" borderId="8" xfId="0" applyNumberFormat="1" applyFont="1" applyFill="1" applyBorder="1" applyAlignment="1">
      <alignment horizontal="center" vertical="top" wrapText="1"/>
    </xf>
    <xf numFmtId="9" fontId="9" fillId="0" borderId="8" xfId="0" applyNumberFormat="1" applyFont="1" applyBorder="1" applyAlignment="1">
      <alignment horizontal="center" vertical="top" wrapText="1"/>
    </xf>
    <xf numFmtId="0" fontId="4" fillId="10" borderId="23" xfId="0" applyFont="1" applyFill="1" applyBorder="1" applyAlignment="1">
      <alignment horizontal="left" vertical="top" wrapText="1"/>
    </xf>
    <xf numFmtId="0" fontId="9" fillId="11" borderId="8" xfId="0" applyFont="1" applyFill="1" applyBorder="1" applyAlignment="1">
      <alignment vertical="top" wrapText="1"/>
    </xf>
    <xf numFmtId="165" fontId="20" fillId="11" borderId="8" xfId="0" applyNumberFormat="1" applyFont="1" applyFill="1" applyBorder="1" applyAlignment="1">
      <alignment horizontal="center" vertical="top" wrapText="1"/>
    </xf>
    <xf numFmtId="165" fontId="4" fillId="11" borderId="8" xfId="0" applyNumberFormat="1" applyFont="1" applyFill="1" applyBorder="1" applyAlignment="1">
      <alignment horizontal="center" vertical="top" wrapText="1"/>
    </xf>
    <xf numFmtId="0" fontId="4" fillId="0" borderId="17" xfId="0" applyFont="1" applyBorder="1" applyAlignment="1">
      <alignment horizontal="left" vertical="top" wrapText="1"/>
    </xf>
    <xf numFmtId="0" fontId="22" fillId="0" borderId="8" xfId="0" applyFont="1" applyBorder="1" applyAlignment="1">
      <alignment horizontal="left" vertical="top" wrapText="1"/>
    </xf>
    <xf numFmtId="0" fontId="4" fillId="0" borderId="8" xfId="0" applyFont="1" applyBorder="1" applyAlignment="1">
      <alignment horizontal="left" vertical="top"/>
    </xf>
    <xf numFmtId="0" fontId="23" fillId="0" borderId="8" xfId="0" applyFont="1" applyBorder="1" applyAlignment="1">
      <alignment horizontal="left" vertical="top" wrapText="1"/>
    </xf>
    <xf numFmtId="166" fontId="9" fillId="0" borderId="8" xfId="0" applyNumberFormat="1" applyFont="1" applyBorder="1" applyAlignment="1">
      <alignment horizontal="center" vertical="top" wrapText="1"/>
    </xf>
    <xf numFmtId="9" fontId="9" fillId="0" borderId="8" xfId="0" applyNumberFormat="1" applyFont="1" applyBorder="1" applyAlignment="1">
      <alignment horizontal="left" vertical="top" wrapText="1"/>
    </xf>
    <xf numFmtId="0" fontId="4" fillId="0" borderId="0" xfId="0" applyFont="1" applyAlignment="1">
      <alignment vertical="top" wrapText="1"/>
    </xf>
    <xf numFmtId="0" fontId="4" fillId="0" borderId="0" xfId="0" applyFont="1" applyAlignment="1">
      <alignment horizontal="center" vertical="top" wrapText="1"/>
    </xf>
    <xf numFmtId="165" fontId="4" fillId="0" borderId="0" xfId="0" applyNumberFormat="1" applyFont="1" applyAlignment="1">
      <alignment horizontal="center" vertical="top" wrapText="1"/>
    </xf>
    <xf numFmtId="0" fontId="11" fillId="8" borderId="14" xfId="0" applyFont="1" applyFill="1" applyBorder="1" applyAlignment="1">
      <alignment horizontal="center" vertical="center" textRotation="90" wrapText="1"/>
    </xf>
    <xf numFmtId="0" fontId="2" fillId="0" borderId="18" xfId="0" applyFont="1" applyBorder="1"/>
    <xf numFmtId="0" fontId="2" fillId="0" borderId="17" xfId="0" applyFont="1" applyBorder="1"/>
    <xf numFmtId="0" fontId="11" fillId="8" borderId="15" xfId="0" applyFont="1" applyFill="1" applyBorder="1" applyAlignment="1">
      <alignment horizontal="center" vertical="center" wrapText="1"/>
    </xf>
    <xf numFmtId="0" fontId="2" fillId="0" borderId="20" xfId="0" applyFont="1" applyBorder="1"/>
    <xf numFmtId="0" fontId="8" fillId="8" borderId="14" xfId="0" applyFont="1" applyFill="1" applyBorder="1" applyAlignment="1">
      <alignment horizontal="center" vertical="center" textRotation="90" wrapText="1"/>
    </xf>
    <xf numFmtId="0" fontId="8" fillId="8" borderId="15" xfId="0" applyFont="1" applyFill="1" applyBorder="1" applyAlignment="1">
      <alignment horizontal="center" vertical="center" wrapText="1"/>
    </xf>
    <xf numFmtId="0" fontId="2" fillId="0" borderId="19" xfId="0" applyFont="1" applyBorder="1"/>
    <xf numFmtId="0" fontId="11" fillId="8" borderId="14" xfId="0" applyFont="1" applyFill="1" applyBorder="1" applyAlignment="1">
      <alignment horizontal="center" vertical="center" textRotation="90"/>
    </xf>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1" fillId="3" borderId="4" xfId="0" applyFont="1" applyFill="1" applyBorder="1" applyAlignment="1">
      <alignment horizontal="center" vertical="center" wrapText="1"/>
    </xf>
    <xf numFmtId="0" fontId="2" fillId="0" borderId="5" xfId="0" applyFont="1" applyBorder="1"/>
    <xf numFmtId="0" fontId="3" fillId="4" borderId="7"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2" fillId="0" borderId="6" xfId="0" applyFont="1" applyBorder="1"/>
    <xf numFmtId="0" fontId="3" fillId="6" borderId="1" xfId="0" applyFont="1" applyFill="1" applyBorder="1" applyAlignment="1">
      <alignment horizontal="center" vertical="center" wrapText="1"/>
    </xf>
    <xf numFmtId="0" fontId="11" fillId="8" borderId="14" xfId="0" applyFont="1" applyFill="1" applyBorder="1" applyAlignment="1">
      <alignment horizontal="center" vertical="top" textRotation="90" wrapText="1"/>
    </xf>
    <xf numFmtId="0" fontId="15" fillId="7" borderId="4" xfId="0" applyFont="1" applyFill="1" applyBorder="1" applyAlignment="1">
      <alignment horizontal="left" vertical="top" wrapText="1"/>
    </xf>
    <xf numFmtId="0" fontId="5" fillId="2" borderId="4" xfId="0" applyFont="1" applyFill="1" applyBorder="1" applyAlignment="1">
      <alignment horizontal="center" vertical="top" wrapText="1"/>
    </xf>
    <xf numFmtId="0" fontId="11" fillId="8" borderId="14" xfId="0" applyFont="1" applyFill="1" applyBorder="1" applyAlignment="1">
      <alignment horizontal="center" vertical="top" wrapText="1"/>
    </xf>
    <xf numFmtId="0" fontId="4" fillId="0" borderId="14" xfId="0" applyFont="1" applyBorder="1" applyAlignment="1">
      <alignment horizontal="left" vertical="top" wrapText="1"/>
    </xf>
    <xf numFmtId="0" fontId="4" fillId="0" borderId="14" xfId="0" applyFont="1" applyBorder="1" applyAlignment="1">
      <alignment vertical="top" wrapText="1"/>
    </xf>
    <xf numFmtId="0" fontId="15" fillId="2" borderId="4" xfId="0" applyFont="1" applyFill="1" applyBorder="1" applyAlignment="1">
      <alignment horizontal="center" vertical="top" wrapText="1"/>
    </xf>
    <xf numFmtId="0" fontId="11" fillId="8" borderId="14" xfId="0" applyFont="1" applyFill="1" applyBorder="1" applyAlignment="1">
      <alignment horizontal="center" vertical="top" textRotation="90"/>
    </xf>
    <xf numFmtId="0" fontId="14" fillId="2" borderId="4" xfId="0" applyFont="1" applyFill="1" applyBorder="1" applyAlignment="1">
      <alignment horizontal="center" vertical="top" wrapText="1"/>
    </xf>
    <xf numFmtId="0" fontId="14" fillId="7" borderId="4" xfId="0" applyFont="1" applyFill="1" applyBorder="1" applyAlignment="1">
      <alignment horizontal="left" vertical="top" wrapText="1"/>
    </xf>
  </cellXfs>
  <cellStyles count="1">
    <cellStyle name="Normal" xfId="0" builtinId="0"/>
  </cellStyles>
  <dxfs count="16">
    <dxf>
      <fill>
        <patternFill patternType="solid">
          <fgColor rgb="FFFFFF00"/>
          <bgColor rgb="FFFFFF00"/>
        </patternFill>
      </fill>
    </dxf>
    <dxf>
      <fill>
        <patternFill patternType="solid">
          <fgColor rgb="FF9999FF"/>
          <bgColor rgb="FF9999FF"/>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FFFF00"/>
          <bgColor rgb="FFFFFF00"/>
        </patternFill>
      </fill>
    </dxf>
    <dxf>
      <fill>
        <patternFill patternType="solid">
          <fgColor rgb="FF9999FF"/>
          <bgColor rgb="FF9999FF"/>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FFFF00"/>
          <bgColor rgb="FFFFFF00"/>
        </patternFill>
      </fill>
    </dxf>
    <dxf>
      <fill>
        <patternFill patternType="solid">
          <fgColor rgb="FF9999FF"/>
          <bgColor rgb="FF9999FF"/>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FFFF00"/>
          <bgColor rgb="FFFFFF00"/>
        </patternFill>
      </fill>
    </dxf>
    <dxf>
      <fill>
        <patternFill patternType="solid">
          <fgColor rgb="FF9999FF"/>
          <bgColor rgb="FF9999FF"/>
        </patternFill>
      </fill>
    </dxf>
    <dxf>
      <font>
        <color rgb="FF9C0006"/>
      </font>
      <fill>
        <patternFill patternType="solid">
          <fgColor rgb="FFFFC7CE"/>
          <bgColor rgb="FFFFC7CE"/>
        </patternFill>
      </fill>
    </dxf>
    <dxf>
      <font>
        <color rgb="FF006100"/>
      </font>
      <fill>
        <patternFill patternType="solid">
          <fgColor rgb="FFC6EFCE"/>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s://drive.google.com/drive/folders/1RYeV3wBuA76wdEIYNZje30xLgG2I9CiK?usp=sharing" TargetMode="External"/><Relationship Id="rId13" Type="http://schemas.openxmlformats.org/officeDocument/2006/relationships/hyperlink" Target="https://twitter.com/UBPDcolombia/status/1504920457946017794" TargetMode="External"/><Relationship Id="rId3" Type="http://schemas.openxmlformats.org/officeDocument/2006/relationships/hyperlink" Target="https://drive.google.com/drive/folders/1kdvSxMYc6q424aFxBw019l2B8fJ5lZez?usp=sharing" TargetMode="External"/><Relationship Id="rId7" Type="http://schemas.openxmlformats.org/officeDocument/2006/relationships/hyperlink" Target="https://docs.google.com/spreadsheets/d/10g_oS2YFvBanNyk_iJnTZfmuzjhpxXZQ/edit?usp=sharing&amp;ouid=104724628077441342680&amp;rtpof=true&amp;sd=true" TargetMode="External"/><Relationship Id="rId12" Type="http://schemas.openxmlformats.org/officeDocument/2006/relationships/hyperlink" Target="https://docs.google.com/document/d/1vJtTbnWNlZU3yCGUixOUDofKeOxBxiQx/edit?usp=sharing&amp;ouid=103306234668114788237&amp;rtpof=true&amp;sd=true" TargetMode="External"/><Relationship Id="rId2" Type="http://schemas.openxmlformats.org/officeDocument/2006/relationships/hyperlink" Target="https://drive.google.com/drive/folders/1kdvSxMYc6q424aFxBw019l2B8fJ5lZez?usp=sharing" TargetMode="External"/><Relationship Id="rId1" Type="http://schemas.openxmlformats.org/officeDocument/2006/relationships/hyperlink" Target="https://drive.google.com/drive/folders/1qqHJvcPL_s774_yR7_tzPGdXffxqCem-" TargetMode="External"/><Relationship Id="rId6" Type="http://schemas.openxmlformats.org/officeDocument/2006/relationships/hyperlink" Target="https://docs.google.com/spreadsheets/d/1XB3-FhpcfgTZnxEdJ_nEzBcNas-KYDTb/edit" TargetMode="External"/><Relationship Id="rId11" Type="http://schemas.openxmlformats.org/officeDocument/2006/relationships/hyperlink" Target="https://drive.google.com/drive/folders/18GSwRz3d9Kxb6maDaeogCVjWbKKqAOB6?usp=sharing" TargetMode="External"/><Relationship Id="rId5" Type="http://schemas.openxmlformats.org/officeDocument/2006/relationships/hyperlink" Target="https://drive.google.com/drive/folders/1LyNHfGaz4iHtwNvLbTssnRMHrlAUK4we?usp=sharing" TargetMode="External"/><Relationship Id="rId10" Type="http://schemas.openxmlformats.org/officeDocument/2006/relationships/hyperlink" Target="https://docs.google.com/spreadsheets/d/16jkMKmsWjuyIF2YwqTwLBa5jVpcJonzk/edit?usp=sharing&amp;ouid=105652675930842265921&amp;rtpof=true&amp;sd=true" TargetMode="External"/><Relationship Id="rId4" Type="http://schemas.openxmlformats.org/officeDocument/2006/relationships/hyperlink" Target="https://drive.google.com/file/d/1ZR5n-y6OItXMkf5A5HFCV8OqKz_u119K/view?usp=sharing" TargetMode="External"/><Relationship Id="rId9" Type="http://schemas.openxmlformats.org/officeDocument/2006/relationships/hyperlink" Target="https://drive.google.com/file/d/1ZNSfN2cBWjk3JyuIbSjMcCB2MGg2RKrF/view?usp=sharing" TargetMode="External"/><Relationship Id="rId14" Type="http://schemas.openxmlformats.org/officeDocument/2006/relationships/hyperlink" Target="https://twitter.com/UBPDcolombia/status/150492045794601779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55A11"/>
  </sheetPr>
  <dimension ref="A1:AO1000"/>
  <sheetViews>
    <sheetView showGridLines="0" zoomScale="60" zoomScaleNormal="60" workbookViewId="0">
      <pane xSplit="6" ySplit="2" topLeftCell="G3" activePane="bottomRight" state="frozen"/>
      <selection pane="topRight" activeCell="G1" sqref="G1"/>
      <selection pane="bottomLeft" activeCell="A3" sqref="A3"/>
      <selection pane="bottomRight" activeCell="M2" sqref="H1:M1048576"/>
    </sheetView>
  </sheetViews>
  <sheetFormatPr baseColWidth="10" defaultColWidth="14.3984375" defaultRowHeight="15" customHeight="1" x14ac:dyDescent="0.3"/>
  <cols>
    <col min="1" max="2" width="20.8984375" customWidth="1"/>
    <col min="3" max="4" width="33.8984375" customWidth="1"/>
    <col min="5" max="6" width="19.09765625" customWidth="1"/>
    <col min="7" max="7" width="17.09765625" customWidth="1"/>
    <col min="8" max="11" width="17.09765625" hidden="1" customWidth="1"/>
    <col min="12" max="12" width="18.09765625" hidden="1" customWidth="1"/>
    <col min="13" max="13" width="66.3984375" hidden="1" customWidth="1"/>
    <col min="14" max="17" width="17.09765625" customWidth="1"/>
    <col min="18" max="18" width="19.3984375" customWidth="1"/>
    <col min="19" max="19" width="84.296875" customWidth="1"/>
    <col min="20" max="23" width="17.09765625" hidden="1" customWidth="1"/>
    <col min="24" max="24" width="18.09765625" hidden="1" customWidth="1"/>
    <col min="25" max="27" width="36.59765625" hidden="1" customWidth="1"/>
    <col min="28" max="31" width="17.09765625" hidden="1" customWidth="1"/>
    <col min="32" max="32" width="18.09765625" hidden="1" customWidth="1"/>
    <col min="33" max="36" width="36.59765625" hidden="1" customWidth="1"/>
    <col min="37" max="41" width="15.8984375" customWidth="1"/>
  </cols>
  <sheetData>
    <row r="1" spans="1:41" ht="12.75" customHeight="1" x14ac:dyDescent="0.3">
      <c r="A1" s="135" t="s">
        <v>0</v>
      </c>
      <c r="B1" s="136"/>
      <c r="C1" s="136"/>
      <c r="D1" s="136"/>
      <c r="E1" s="136"/>
      <c r="F1" s="136"/>
      <c r="G1" s="137"/>
      <c r="H1" s="138" t="s">
        <v>1</v>
      </c>
      <c r="I1" s="139"/>
      <c r="J1" s="139"/>
      <c r="K1" s="139"/>
      <c r="L1" s="139"/>
      <c r="M1" s="139"/>
      <c r="N1" s="140" t="s">
        <v>2</v>
      </c>
      <c r="O1" s="139"/>
      <c r="P1" s="139"/>
      <c r="Q1" s="139"/>
      <c r="R1" s="139"/>
      <c r="S1" s="139"/>
      <c r="T1" s="141" t="s">
        <v>3</v>
      </c>
      <c r="U1" s="139"/>
      <c r="V1" s="139"/>
      <c r="W1" s="139"/>
      <c r="X1" s="139"/>
      <c r="Y1" s="139"/>
      <c r="Z1" s="139"/>
      <c r="AA1" s="142"/>
      <c r="AB1" s="143" t="s">
        <v>4</v>
      </c>
      <c r="AC1" s="136"/>
      <c r="AD1" s="136"/>
      <c r="AE1" s="136"/>
      <c r="AF1" s="136"/>
      <c r="AG1" s="136"/>
      <c r="AH1" s="136"/>
      <c r="AI1" s="136"/>
      <c r="AJ1" s="137"/>
      <c r="AK1" s="1"/>
      <c r="AL1" s="1"/>
      <c r="AM1" s="1"/>
      <c r="AN1" s="1"/>
      <c r="AO1" s="1"/>
    </row>
    <row r="2" spans="1:41" ht="76" customHeight="1" x14ac:dyDescent="0.3">
      <c r="A2" s="2" t="s">
        <v>5</v>
      </c>
      <c r="B2" s="2" t="s">
        <v>6</v>
      </c>
      <c r="C2" s="3" t="s">
        <v>7</v>
      </c>
      <c r="D2" s="3" t="s">
        <v>8</v>
      </c>
      <c r="E2" s="3" t="s">
        <v>9</v>
      </c>
      <c r="F2" s="3" t="s">
        <v>10</v>
      </c>
      <c r="G2" s="4" t="s">
        <v>11</v>
      </c>
      <c r="H2" s="5" t="s">
        <v>12</v>
      </c>
      <c r="I2" s="5" t="s">
        <v>13</v>
      </c>
      <c r="J2" s="5" t="s">
        <v>14</v>
      </c>
      <c r="K2" s="5" t="s">
        <v>15</v>
      </c>
      <c r="L2" s="5" t="s">
        <v>16</v>
      </c>
      <c r="M2" s="5" t="s">
        <v>17</v>
      </c>
      <c r="N2" s="6" t="s">
        <v>18</v>
      </c>
      <c r="O2" s="7" t="s">
        <v>19</v>
      </c>
      <c r="P2" s="7" t="s">
        <v>14</v>
      </c>
      <c r="Q2" s="7" t="s">
        <v>15</v>
      </c>
      <c r="R2" s="7" t="s">
        <v>16</v>
      </c>
      <c r="S2" s="7" t="s">
        <v>20</v>
      </c>
      <c r="T2" s="8" t="s">
        <v>12</v>
      </c>
      <c r="U2" s="8" t="s">
        <v>13</v>
      </c>
      <c r="V2" s="8" t="s">
        <v>14</v>
      </c>
      <c r="W2" s="8" t="s">
        <v>15</v>
      </c>
      <c r="X2" s="8" t="s">
        <v>21</v>
      </c>
      <c r="Y2" s="8" t="s">
        <v>22</v>
      </c>
      <c r="Z2" s="8" t="s">
        <v>23</v>
      </c>
      <c r="AA2" s="8" t="s">
        <v>24</v>
      </c>
      <c r="AB2" s="9" t="s">
        <v>12</v>
      </c>
      <c r="AC2" s="9" t="s">
        <v>13</v>
      </c>
      <c r="AD2" s="9" t="s">
        <v>14</v>
      </c>
      <c r="AE2" s="9" t="s">
        <v>15</v>
      </c>
      <c r="AF2" s="9" t="s">
        <v>21</v>
      </c>
      <c r="AG2" s="10" t="s">
        <v>25</v>
      </c>
      <c r="AH2" s="11" t="s">
        <v>26</v>
      </c>
      <c r="AI2" s="11" t="s">
        <v>27</v>
      </c>
      <c r="AJ2" s="11" t="s">
        <v>28</v>
      </c>
      <c r="AK2" s="1"/>
      <c r="AL2" s="1"/>
      <c r="AM2" s="1"/>
      <c r="AN2" s="1"/>
      <c r="AO2" s="1"/>
    </row>
    <row r="3" spans="1:41" ht="99.75" customHeight="1" x14ac:dyDescent="0.3">
      <c r="A3" s="131" t="s">
        <v>29</v>
      </c>
      <c r="B3" s="132" t="s">
        <v>30</v>
      </c>
      <c r="C3" s="12" t="s">
        <v>31</v>
      </c>
      <c r="D3" s="13" t="s">
        <v>32</v>
      </c>
      <c r="E3" s="13" t="s">
        <v>33</v>
      </c>
      <c r="F3" s="13" t="s">
        <v>34</v>
      </c>
      <c r="G3" s="13" t="s">
        <v>32</v>
      </c>
      <c r="H3" s="14" t="s">
        <v>35</v>
      </c>
      <c r="I3" s="13" t="s">
        <v>35</v>
      </c>
      <c r="J3" s="15">
        <f>5/5</f>
        <v>1</v>
      </c>
      <c r="K3" s="15">
        <f>5/100</f>
        <v>0.05</v>
      </c>
      <c r="L3" s="16" t="str">
        <f t="shared" ref="L3:L19" si="0">IF(J3="N/A","No aplica",IF(J3&gt;=110%,"sobrecumplimiento",IF(J3&gt;=90%,"óptimo",IF(J3&gt;=50%,"riesgo",IF(J3&lt;50%,"crítico","0")))))</f>
        <v>óptimo</v>
      </c>
      <c r="M3" s="17" t="s">
        <v>36</v>
      </c>
      <c r="N3" s="14" t="s">
        <v>37</v>
      </c>
      <c r="O3" s="13" t="s">
        <v>37</v>
      </c>
      <c r="P3" s="15">
        <f>22/22</f>
        <v>1</v>
      </c>
      <c r="Q3" s="15">
        <f>22/100</f>
        <v>0.22</v>
      </c>
      <c r="R3" s="16" t="str">
        <f t="shared" ref="R3:R19" si="1">IF(P3="N/A","No aplica",IF(P3&gt;=110%,"sobrecumplimiento",IF(P3&gt;=90%,"óptimo",IF(P3&gt;=50%,"riesgo",IF(P3&lt;50%,"crítico","0")))))</f>
        <v>óptimo</v>
      </c>
      <c r="S3" s="17" t="s">
        <v>38</v>
      </c>
      <c r="T3" s="18"/>
      <c r="U3" s="19"/>
      <c r="V3" s="20"/>
      <c r="W3" s="20"/>
      <c r="X3" s="21" t="str">
        <f t="shared" ref="X3:X19" si="2">IF(V3="N/A","No aplica",IF(V3&gt;=110%,"sobrecumplimiento",IF(V3&gt;=90%,"óptimo",IF(V3&gt;=50%,"riesgo",IF(V3&lt;50%,"crítico","0")))))</f>
        <v>crítico</v>
      </c>
      <c r="Y3" s="22"/>
      <c r="Z3" s="22"/>
      <c r="AA3" s="22"/>
      <c r="AB3" s="19"/>
      <c r="AC3" s="19"/>
      <c r="AD3" s="20"/>
      <c r="AE3" s="20"/>
      <c r="AF3" s="21" t="str">
        <f t="shared" ref="AF3:AF19" si="3">IF(AD3="N/A","No aplica",IF(AD3&gt;=110%,"sobrecumplimiento",IF(AD3&gt;=90%,"óptimo",IF(AD3&gt;=50%,"riesgo",IF(AD3&lt;50%,"crítico","0")))))</f>
        <v>crítico</v>
      </c>
      <c r="AG3" s="17"/>
      <c r="AH3" s="23"/>
      <c r="AI3" s="24"/>
      <c r="AJ3" s="24"/>
      <c r="AK3" s="1"/>
      <c r="AL3" s="1"/>
      <c r="AM3" s="1"/>
      <c r="AN3" s="1"/>
      <c r="AO3" s="1"/>
    </row>
    <row r="4" spans="1:41" ht="99.75" customHeight="1" x14ac:dyDescent="0.3">
      <c r="A4" s="127"/>
      <c r="B4" s="133"/>
      <c r="C4" s="25" t="s">
        <v>39</v>
      </c>
      <c r="D4" s="13" t="s">
        <v>40</v>
      </c>
      <c r="E4" s="13" t="s">
        <v>41</v>
      </c>
      <c r="F4" s="13" t="s">
        <v>42</v>
      </c>
      <c r="G4" s="26" t="s">
        <v>40</v>
      </c>
      <c r="H4" s="27" t="s">
        <v>43</v>
      </c>
      <c r="I4" s="27" t="s">
        <v>43</v>
      </c>
      <c r="J4" s="28" t="s">
        <v>44</v>
      </c>
      <c r="K4" s="29">
        <v>0</v>
      </c>
      <c r="L4" s="16" t="str">
        <f t="shared" si="0"/>
        <v>No aplica</v>
      </c>
      <c r="M4" s="17" t="s">
        <v>45</v>
      </c>
      <c r="N4" s="27" t="s">
        <v>43</v>
      </c>
      <c r="O4" s="27" t="s">
        <v>43</v>
      </c>
      <c r="P4" s="28" t="s">
        <v>44</v>
      </c>
      <c r="Q4" s="29">
        <v>0</v>
      </c>
      <c r="R4" s="16" t="str">
        <f t="shared" si="1"/>
        <v>No aplica</v>
      </c>
      <c r="S4" s="17" t="s">
        <v>46</v>
      </c>
      <c r="T4" s="31" t="s">
        <v>43</v>
      </c>
      <c r="U4" s="27" t="s">
        <v>43</v>
      </c>
      <c r="V4" s="28" t="s">
        <v>44</v>
      </c>
      <c r="W4" s="29">
        <v>0</v>
      </c>
      <c r="X4" s="16" t="str">
        <f t="shared" si="2"/>
        <v>No aplica</v>
      </c>
      <c r="Y4" s="17"/>
      <c r="Z4" s="30"/>
      <c r="AA4" s="30"/>
      <c r="AB4" s="27" t="s">
        <v>43</v>
      </c>
      <c r="AC4" s="27" t="s">
        <v>43</v>
      </c>
      <c r="AD4" s="28" t="s">
        <v>44</v>
      </c>
      <c r="AE4" s="29">
        <v>0</v>
      </c>
      <c r="AF4" s="16" t="str">
        <f t="shared" si="3"/>
        <v>No aplica</v>
      </c>
      <c r="AG4" s="17"/>
      <c r="AH4" s="32"/>
      <c r="AI4" s="24"/>
      <c r="AJ4" s="24"/>
      <c r="AK4" s="1"/>
      <c r="AL4" s="1"/>
      <c r="AM4" s="1"/>
      <c r="AN4" s="1"/>
      <c r="AO4" s="1"/>
    </row>
    <row r="5" spans="1:41" ht="99.75" customHeight="1" x14ac:dyDescent="0.3">
      <c r="A5" s="127"/>
      <c r="B5" s="130"/>
      <c r="C5" s="33" t="s">
        <v>47</v>
      </c>
      <c r="D5" s="34" t="s">
        <v>48</v>
      </c>
      <c r="E5" s="34" t="s">
        <v>49</v>
      </c>
      <c r="F5" s="34" t="s">
        <v>34</v>
      </c>
      <c r="G5" s="35" t="s">
        <v>48</v>
      </c>
      <c r="H5" s="36" t="s">
        <v>50</v>
      </c>
      <c r="I5" s="36" t="s">
        <v>50</v>
      </c>
      <c r="J5" s="28" t="s">
        <v>44</v>
      </c>
      <c r="K5" s="29">
        <v>0</v>
      </c>
      <c r="L5" s="16" t="str">
        <f t="shared" si="0"/>
        <v>No aplica</v>
      </c>
      <c r="M5" s="30" t="s">
        <v>51</v>
      </c>
      <c r="N5" s="37" t="s">
        <v>50</v>
      </c>
      <c r="O5" s="36" t="s">
        <v>50</v>
      </c>
      <c r="P5" s="28" t="s">
        <v>44</v>
      </c>
      <c r="Q5" s="29">
        <f>0/99</f>
        <v>0</v>
      </c>
      <c r="R5" s="16" t="str">
        <f t="shared" si="1"/>
        <v>No aplica</v>
      </c>
      <c r="S5" s="17" t="s">
        <v>52</v>
      </c>
      <c r="T5" s="38" t="s">
        <v>50</v>
      </c>
      <c r="U5" s="36" t="s">
        <v>50</v>
      </c>
      <c r="V5" s="28" t="s">
        <v>44</v>
      </c>
      <c r="W5" s="29">
        <v>0</v>
      </c>
      <c r="X5" s="16" t="str">
        <f t="shared" si="2"/>
        <v>No aplica</v>
      </c>
      <c r="Y5" s="30"/>
      <c r="Z5" s="30"/>
      <c r="AA5" s="30"/>
      <c r="AB5" s="36" t="s">
        <v>50</v>
      </c>
      <c r="AC5" s="36" t="s">
        <v>50</v>
      </c>
      <c r="AD5" s="28" t="s">
        <v>44</v>
      </c>
      <c r="AE5" s="29">
        <v>0</v>
      </c>
      <c r="AF5" s="16" t="str">
        <f t="shared" si="3"/>
        <v>No aplica</v>
      </c>
      <c r="AG5" s="30"/>
      <c r="AH5" s="32"/>
      <c r="AI5" s="24"/>
      <c r="AJ5" s="24"/>
      <c r="AK5" s="1"/>
      <c r="AL5" s="1"/>
      <c r="AM5" s="1"/>
      <c r="AN5" s="1"/>
      <c r="AO5" s="1"/>
    </row>
    <row r="6" spans="1:41" ht="99.75" customHeight="1" x14ac:dyDescent="0.3">
      <c r="A6" s="127"/>
      <c r="B6" s="39" t="s">
        <v>53</v>
      </c>
      <c r="C6" s="12" t="s">
        <v>54</v>
      </c>
      <c r="D6" s="13" t="s">
        <v>55</v>
      </c>
      <c r="E6" s="13" t="s">
        <v>56</v>
      </c>
      <c r="F6" s="13" t="s">
        <v>49</v>
      </c>
      <c r="G6" s="13" t="s">
        <v>55</v>
      </c>
      <c r="H6" s="13" t="s">
        <v>57</v>
      </c>
      <c r="I6" s="13" t="s">
        <v>57</v>
      </c>
      <c r="J6" s="28" t="s">
        <v>44</v>
      </c>
      <c r="K6" s="29">
        <v>0</v>
      </c>
      <c r="L6" s="16" t="str">
        <f t="shared" si="0"/>
        <v>No aplica</v>
      </c>
      <c r="M6" s="17" t="s">
        <v>58</v>
      </c>
      <c r="N6" s="13" t="s">
        <v>57</v>
      </c>
      <c r="O6" s="13" t="s">
        <v>57</v>
      </c>
      <c r="P6" s="28" t="s">
        <v>44</v>
      </c>
      <c r="Q6" s="29">
        <f>0/100</f>
        <v>0</v>
      </c>
      <c r="R6" s="16" t="str">
        <f t="shared" si="1"/>
        <v>No aplica</v>
      </c>
      <c r="S6" s="17" t="s">
        <v>59</v>
      </c>
      <c r="T6" s="40" t="s">
        <v>57</v>
      </c>
      <c r="U6" s="13" t="s">
        <v>57</v>
      </c>
      <c r="V6" s="28" t="s">
        <v>44</v>
      </c>
      <c r="W6" s="29">
        <v>0</v>
      </c>
      <c r="X6" s="16" t="str">
        <f t="shared" si="2"/>
        <v>No aplica</v>
      </c>
      <c r="Y6" s="17"/>
      <c r="Z6" s="17"/>
      <c r="AA6" s="17"/>
      <c r="AB6" s="13" t="s">
        <v>57</v>
      </c>
      <c r="AC6" s="13" t="s">
        <v>57</v>
      </c>
      <c r="AD6" s="28" t="s">
        <v>44</v>
      </c>
      <c r="AE6" s="29">
        <v>0</v>
      </c>
      <c r="AF6" s="16" t="str">
        <f t="shared" si="3"/>
        <v>No aplica</v>
      </c>
      <c r="AG6" s="17"/>
      <c r="AH6" s="23"/>
      <c r="AI6" s="24"/>
      <c r="AJ6" s="24"/>
      <c r="AK6" s="1"/>
      <c r="AL6" s="1"/>
      <c r="AM6" s="1"/>
      <c r="AN6" s="1"/>
      <c r="AO6" s="1"/>
    </row>
    <row r="7" spans="1:41" ht="99.75" customHeight="1" x14ac:dyDescent="0.3">
      <c r="A7" s="127"/>
      <c r="B7" s="39" t="s">
        <v>60</v>
      </c>
      <c r="C7" s="12" t="s">
        <v>61</v>
      </c>
      <c r="D7" s="13" t="s">
        <v>62</v>
      </c>
      <c r="E7" s="13" t="s">
        <v>33</v>
      </c>
      <c r="F7" s="13" t="s">
        <v>63</v>
      </c>
      <c r="G7" s="13" t="s">
        <v>62</v>
      </c>
      <c r="H7" s="13" t="s">
        <v>64</v>
      </c>
      <c r="I7" s="13" t="s">
        <v>64</v>
      </c>
      <c r="J7" s="28" t="s">
        <v>44</v>
      </c>
      <c r="K7" s="29">
        <v>0</v>
      </c>
      <c r="L7" s="16" t="str">
        <f t="shared" si="0"/>
        <v>No aplica</v>
      </c>
      <c r="M7" s="17" t="s">
        <v>65</v>
      </c>
      <c r="N7" s="13" t="s">
        <v>64</v>
      </c>
      <c r="O7" s="13" t="s">
        <v>64</v>
      </c>
      <c r="P7" s="28" t="s">
        <v>44</v>
      </c>
      <c r="Q7" s="29">
        <f>0/2</f>
        <v>0</v>
      </c>
      <c r="R7" s="16" t="str">
        <f t="shared" si="1"/>
        <v>No aplica</v>
      </c>
      <c r="S7" s="17" t="s">
        <v>66</v>
      </c>
      <c r="T7" s="40" t="s">
        <v>64</v>
      </c>
      <c r="U7" s="13" t="s">
        <v>64</v>
      </c>
      <c r="V7" s="28" t="s">
        <v>44</v>
      </c>
      <c r="W7" s="29">
        <v>0</v>
      </c>
      <c r="X7" s="16" t="str">
        <f t="shared" si="2"/>
        <v>No aplica</v>
      </c>
      <c r="Y7" s="17"/>
      <c r="Z7" s="17"/>
      <c r="AA7" s="17"/>
      <c r="AB7" s="13" t="s">
        <v>64</v>
      </c>
      <c r="AC7" s="13" t="s">
        <v>64</v>
      </c>
      <c r="AD7" s="28" t="s">
        <v>44</v>
      </c>
      <c r="AE7" s="29">
        <v>0</v>
      </c>
      <c r="AF7" s="16" t="str">
        <f t="shared" si="3"/>
        <v>No aplica</v>
      </c>
      <c r="AG7" s="17"/>
      <c r="AH7" s="23"/>
      <c r="AI7" s="24"/>
      <c r="AJ7" s="24"/>
      <c r="AK7" s="1"/>
      <c r="AL7" s="1"/>
      <c r="AM7" s="1"/>
      <c r="AN7" s="1"/>
      <c r="AO7" s="1"/>
    </row>
    <row r="8" spans="1:41" ht="99.75" customHeight="1" x14ac:dyDescent="0.3">
      <c r="A8" s="127"/>
      <c r="B8" s="129" t="s">
        <v>67</v>
      </c>
      <c r="C8" s="12" t="s">
        <v>68</v>
      </c>
      <c r="D8" s="13" t="s">
        <v>69</v>
      </c>
      <c r="E8" s="13" t="s">
        <v>33</v>
      </c>
      <c r="F8" s="13" t="s">
        <v>70</v>
      </c>
      <c r="G8" s="13" t="s">
        <v>69</v>
      </c>
      <c r="H8" s="14" t="s">
        <v>71</v>
      </c>
      <c r="I8" s="14" t="s">
        <v>72</v>
      </c>
      <c r="J8" s="28">
        <f>80/78</f>
        <v>1.0256410256410255</v>
      </c>
      <c r="K8" s="29">
        <v>0</v>
      </c>
      <c r="L8" s="16" t="str">
        <f t="shared" si="0"/>
        <v>óptimo</v>
      </c>
      <c r="M8" s="30" t="s">
        <v>73</v>
      </c>
      <c r="N8" s="13" t="s">
        <v>71</v>
      </c>
      <c r="O8" s="13" t="s">
        <v>72</v>
      </c>
      <c r="P8" s="15">
        <f>40/39</f>
        <v>1.0256410256410255</v>
      </c>
      <c r="Q8" s="29">
        <f>40/100</f>
        <v>0.4</v>
      </c>
      <c r="R8" s="16" t="str">
        <f t="shared" si="1"/>
        <v>óptimo</v>
      </c>
      <c r="S8" s="17" t="s">
        <v>74</v>
      </c>
      <c r="T8" s="40" t="s">
        <v>75</v>
      </c>
      <c r="U8" s="13" t="s">
        <v>75</v>
      </c>
      <c r="V8" s="28" t="s">
        <v>44</v>
      </c>
      <c r="W8" s="29">
        <v>0</v>
      </c>
      <c r="X8" s="16" t="str">
        <f t="shared" si="2"/>
        <v>No aplica</v>
      </c>
      <c r="Y8" s="30"/>
      <c r="Z8" s="17"/>
      <c r="AA8" s="17"/>
      <c r="AB8" s="13" t="s">
        <v>75</v>
      </c>
      <c r="AC8" s="13" t="s">
        <v>75</v>
      </c>
      <c r="AD8" s="28" t="s">
        <v>44</v>
      </c>
      <c r="AE8" s="29">
        <v>0</v>
      </c>
      <c r="AF8" s="16" t="str">
        <f t="shared" si="3"/>
        <v>No aplica</v>
      </c>
      <c r="AG8" s="30"/>
      <c r="AH8" s="23"/>
      <c r="AI8" s="24"/>
      <c r="AJ8" s="24"/>
      <c r="AK8" s="1"/>
      <c r="AL8" s="1"/>
      <c r="AM8" s="1"/>
      <c r="AN8" s="1"/>
      <c r="AO8" s="1"/>
    </row>
    <row r="9" spans="1:41" ht="99.75" customHeight="1" x14ac:dyDescent="0.3">
      <c r="A9" s="127"/>
      <c r="B9" s="130"/>
      <c r="C9" s="12" t="s">
        <v>76</v>
      </c>
      <c r="D9" s="13" t="s">
        <v>77</v>
      </c>
      <c r="E9" s="13" t="s">
        <v>78</v>
      </c>
      <c r="F9" s="13" t="s">
        <v>79</v>
      </c>
      <c r="G9" s="13" t="s">
        <v>77</v>
      </c>
      <c r="H9" s="13" t="s">
        <v>80</v>
      </c>
      <c r="I9" s="13" t="s">
        <v>81</v>
      </c>
      <c r="J9" s="15">
        <v>0.64</v>
      </c>
      <c r="K9" s="15">
        <v>0.16</v>
      </c>
      <c r="L9" s="16" t="str">
        <f t="shared" si="0"/>
        <v>riesgo</v>
      </c>
      <c r="M9" s="30" t="s">
        <v>82</v>
      </c>
      <c r="N9" s="14" t="s">
        <v>83</v>
      </c>
      <c r="O9" s="14" t="s">
        <v>84</v>
      </c>
      <c r="P9" s="15">
        <f>37%/50%</f>
        <v>0.74</v>
      </c>
      <c r="Q9" s="15">
        <f>37%/100%</f>
        <v>0.37</v>
      </c>
      <c r="R9" s="16" t="str">
        <f t="shared" si="1"/>
        <v>riesgo</v>
      </c>
      <c r="S9" s="17" t="s">
        <v>85</v>
      </c>
      <c r="T9" s="40" t="s">
        <v>80</v>
      </c>
      <c r="U9" s="13" t="s">
        <v>81</v>
      </c>
      <c r="V9" s="15">
        <v>0.64</v>
      </c>
      <c r="W9" s="15">
        <v>0.16</v>
      </c>
      <c r="X9" s="16" t="str">
        <f t="shared" si="2"/>
        <v>riesgo</v>
      </c>
      <c r="Y9" s="30"/>
      <c r="Z9" s="30"/>
      <c r="AA9" s="30"/>
      <c r="AB9" s="13" t="s">
        <v>80</v>
      </c>
      <c r="AC9" s="13" t="s">
        <v>81</v>
      </c>
      <c r="AD9" s="15">
        <v>0.64</v>
      </c>
      <c r="AE9" s="15">
        <v>0.16</v>
      </c>
      <c r="AF9" s="16" t="str">
        <f t="shared" si="3"/>
        <v>riesgo</v>
      </c>
      <c r="AG9" s="30"/>
      <c r="AH9" s="32"/>
      <c r="AI9" s="24"/>
      <c r="AJ9" s="24"/>
      <c r="AK9" s="1"/>
      <c r="AL9" s="1"/>
      <c r="AM9" s="1"/>
      <c r="AN9" s="1"/>
      <c r="AO9" s="1"/>
    </row>
    <row r="10" spans="1:41" ht="99.75" customHeight="1" x14ac:dyDescent="0.3">
      <c r="A10" s="127"/>
      <c r="B10" s="129" t="s">
        <v>86</v>
      </c>
      <c r="C10" s="25" t="s">
        <v>87</v>
      </c>
      <c r="D10" s="36" t="s">
        <v>88</v>
      </c>
      <c r="E10" s="13" t="s">
        <v>33</v>
      </c>
      <c r="F10" s="13" t="s">
        <v>89</v>
      </c>
      <c r="G10" s="36" t="s">
        <v>88</v>
      </c>
      <c r="H10" s="36" t="s">
        <v>90</v>
      </c>
      <c r="I10" s="34" t="s">
        <v>91</v>
      </c>
      <c r="J10" s="15">
        <f>10/15</f>
        <v>0.66666666666666663</v>
      </c>
      <c r="K10" s="15">
        <f>10/100</f>
        <v>0.1</v>
      </c>
      <c r="L10" s="16" t="str">
        <f t="shared" si="0"/>
        <v>riesgo</v>
      </c>
      <c r="M10" s="30" t="s">
        <v>92</v>
      </c>
      <c r="N10" s="36" t="s">
        <v>44</v>
      </c>
      <c r="O10" s="34" t="s">
        <v>44</v>
      </c>
      <c r="P10" s="15" t="s">
        <v>44</v>
      </c>
      <c r="Q10" s="15" t="s">
        <v>44</v>
      </c>
      <c r="R10" s="16" t="str">
        <f t="shared" si="1"/>
        <v>No aplica</v>
      </c>
      <c r="S10" s="17" t="s">
        <v>93</v>
      </c>
      <c r="T10" s="38" t="s">
        <v>90</v>
      </c>
      <c r="U10" s="34" t="s">
        <v>91</v>
      </c>
      <c r="V10" s="15">
        <f>10/15</f>
        <v>0.66666666666666663</v>
      </c>
      <c r="W10" s="15">
        <f>10/100</f>
        <v>0.1</v>
      </c>
      <c r="X10" s="16" t="str">
        <f t="shared" si="2"/>
        <v>riesgo</v>
      </c>
      <c r="Y10" s="30"/>
      <c r="Z10" s="17"/>
      <c r="AA10" s="17"/>
      <c r="AB10" s="36" t="s">
        <v>90</v>
      </c>
      <c r="AC10" s="34" t="s">
        <v>91</v>
      </c>
      <c r="AD10" s="15">
        <f>10/15</f>
        <v>0.66666666666666663</v>
      </c>
      <c r="AE10" s="15">
        <f>10/100</f>
        <v>0.1</v>
      </c>
      <c r="AF10" s="16" t="str">
        <f t="shared" si="3"/>
        <v>riesgo</v>
      </c>
      <c r="AG10" s="30"/>
      <c r="AH10" s="23"/>
      <c r="AI10" s="24"/>
      <c r="AJ10" s="24"/>
      <c r="AK10" s="1"/>
      <c r="AL10" s="1"/>
      <c r="AM10" s="1"/>
      <c r="AN10" s="1"/>
      <c r="AO10" s="1"/>
    </row>
    <row r="11" spans="1:41" ht="99.75" customHeight="1" x14ac:dyDescent="0.3">
      <c r="A11" s="127"/>
      <c r="B11" s="130"/>
      <c r="C11" s="25" t="s">
        <v>94</v>
      </c>
      <c r="D11" s="25" t="s">
        <v>95</v>
      </c>
      <c r="E11" s="13" t="s">
        <v>33</v>
      </c>
      <c r="F11" s="13" t="s">
        <v>89</v>
      </c>
      <c r="G11" s="13" t="s">
        <v>96</v>
      </c>
      <c r="H11" s="13" t="s">
        <v>97</v>
      </c>
      <c r="I11" s="13" t="s">
        <v>97</v>
      </c>
      <c r="J11" s="28" t="s">
        <v>44</v>
      </c>
      <c r="K11" s="29">
        <v>0</v>
      </c>
      <c r="L11" s="16" t="str">
        <f t="shared" si="0"/>
        <v>No aplica</v>
      </c>
      <c r="M11" s="30" t="s">
        <v>98</v>
      </c>
      <c r="N11" s="13" t="s">
        <v>99</v>
      </c>
      <c r="O11" s="14" t="s">
        <v>100</v>
      </c>
      <c r="P11" s="15">
        <f>0/10</f>
        <v>0</v>
      </c>
      <c r="Q11" s="29">
        <f>0/44</f>
        <v>0</v>
      </c>
      <c r="R11" s="16" t="str">
        <f t="shared" si="1"/>
        <v>crítico</v>
      </c>
      <c r="S11" s="17" t="s">
        <v>101</v>
      </c>
      <c r="T11" s="40" t="s">
        <v>97</v>
      </c>
      <c r="U11" s="13" t="s">
        <v>97</v>
      </c>
      <c r="V11" s="28" t="s">
        <v>44</v>
      </c>
      <c r="W11" s="29">
        <v>0</v>
      </c>
      <c r="X11" s="16" t="str">
        <f t="shared" si="2"/>
        <v>No aplica</v>
      </c>
      <c r="Y11" s="30"/>
      <c r="Z11" s="17"/>
      <c r="AA11" s="17"/>
      <c r="AB11" s="13" t="s">
        <v>97</v>
      </c>
      <c r="AC11" s="13" t="s">
        <v>97</v>
      </c>
      <c r="AD11" s="28" t="s">
        <v>44</v>
      </c>
      <c r="AE11" s="29">
        <v>0</v>
      </c>
      <c r="AF11" s="16" t="str">
        <f t="shared" si="3"/>
        <v>No aplica</v>
      </c>
      <c r="AG11" s="30"/>
      <c r="AH11" s="23"/>
      <c r="AI11" s="24"/>
      <c r="AJ11" s="24"/>
      <c r="AK11" s="1"/>
      <c r="AL11" s="1"/>
      <c r="AM11" s="1"/>
      <c r="AN11" s="1"/>
      <c r="AO11" s="1"/>
    </row>
    <row r="12" spans="1:41" ht="99.75" customHeight="1" x14ac:dyDescent="0.3">
      <c r="A12" s="128"/>
      <c r="B12" s="39" t="s">
        <v>102</v>
      </c>
      <c r="C12" s="12" t="s">
        <v>103</v>
      </c>
      <c r="D12" s="13" t="s">
        <v>104</v>
      </c>
      <c r="E12" s="13" t="s">
        <v>105</v>
      </c>
      <c r="F12" s="13" t="s">
        <v>106</v>
      </c>
      <c r="G12" s="13" t="s">
        <v>104</v>
      </c>
      <c r="H12" s="13" t="s">
        <v>107</v>
      </c>
      <c r="I12" s="13" t="s">
        <v>107</v>
      </c>
      <c r="J12" s="15">
        <f>5.8/5.8</f>
        <v>1</v>
      </c>
      <c r="K12" s="41">
        <f>5.8/100</f>
        <v>5.7999999999999996E-2</v>
      </c>
      <c r="L12" s="16" t="str">
        <f t="shared" si="0"/>
        <v>óptimo</v>
      </c>
      <c r="M12" s="30" t="s">
        <v>108</v>
      </c>
      <c r="N12" s="14" t="s">
        <v>109</v>
      </c>
      <c r="O12" s="14" t="s">
        <v>110</v>
      </c>
      <c r="P12" s="15">
        <f>35/54.4</f>
        <v>0.64338235294117652</v>
      </c>
      <c r="Q12" s="41">
        <f>35/100</f>
        <v>0.35</v>
      </c>
      <c r="R12" s="16" t="str">
        <f t="shared" si="1"/>
        <v>riesgo</v>
      </c>
      <c r="S12" s="17" t="s">
        <v>111</v>
      </c>
      <c r="T12" s="40" t="s">
        <v>107</v>
      </c>
      <c r="U12" s="13" t="s">
        <v>107</v>
      </c>
      <c r="V12" s="15">
        <f>5.8/5.8</f>
        <v>1</v>
      </c>
      <c r="W12" s="41">
        <f>5.8/100</f>
        <v>5.7999999999999996E-2</v>
      </c>
      <c r="X12" s="16" t="str">
        <f t="shared" si="2"/>
        <v>óptimo</v>
      </c>
      <c r="Y12" s="30"/>
      <c r="Z12" s="17"/>
      <c r="AA12" s="17"/>
      <c r="AB12" s="13" t="s">
        <v>107</v>
      </c>
      <c r="AC12" s="13" t="s">
        <v>107</v>
      </c>
      <c r="AD12" s="15">
        <f>5.8/5.8</f>
        <v>1</v>
      </c>
      <c r="AE12" s="41">
        <f>5.8/100</f>
        <v>5.7999999999999996E-2</v>
      </c>
      <c r="AF12" s="16" t="str">
        <f t="shared" si="3"/>
        <v>óptimo</v>
      </c>
      <c r="AG12" s="30"/>
      <c r="AH12" s="23"/>
      <c r="AI12" s="24"/>
      <c r="AJ12" s="24"/>
      <c r="AK12" s="1"/>
      <c r="AL12" s="1"/>
      <c r="AM12" s="1"/>
      <c r="AN12" s="1"/>
      <c r="AO12" s="1"/>
    </row>
    <row r="13" spans="1:41" ht="99.75" customHeight="1" x14ac:dyDescent="0.3">
      <c r="A13" s="126" t="s">
        <v>112</v>
      </c>
      <c r="B13" s="39" t="s">
        <v>113</v>
      </c>
      <c r="C13" s="12" t="s">
        <v>114</v>
      </c>
      <c r="D13" s="13" t="s">
        <v>115</v>
      </c>
      <c r="E13" s="13" t="s">
        <v>105</v>
      </c>
      <c r="F13" s="13" t="s">
        <v>116</v>
      </c>
      <c r="G13" s="13" t="s">
        <v>115</v>
      </c>
      <c r="H13" s="14" t="s">
        <v>117</v>
      </c>
      <c r="I13" s="14" t="s">
        <v>118</v>
      </c>
      <c r="J13" s="15">
        <f>47/64</f>
        <v>0.734375</v>
      </c>
      <c r="K13" s="15">
        <f>47/100</f>
        <v>0.47</v>
      </c>
      <c r="L13" s="16" t="str">
        <f t="shared" si="0"/>
        <v>riesgo</v>
      </c>
      <c r="M13" s="30" t="s">
        <v>119</v>
      </c>
      <c r="N13" s="14" t="s">
        <v>120</v>
      </c>
      <c r="O13" s="14" t="s">
        <v>121</v>
      </c>
      <c r="P13" s="15">
        <f>147/88</f>
        <v>1.6704545454545454</v>
      </c>
      <c r="Q13" s="15">
        <f>66/45</f>
        <v>1.4666666666666666</v>
      </c>
      <c r="R13" s="16" t="str">
        <f t="shared" si="1"/>
        <v>sobrecumplimiento</v>
      </c>
      <c r="S13" s="17" t="s">
        <v>122</v>
      </c>
      <c r="T13" s="40" t="s">
        <v>123</v>
      </c>
      <c r="U13" s="13" t="s">
        <v>124</v>
      </c>
      <c r="V13" s="15">
        <f>47/64</f>
        <v>0.734375</v>
      </c>
      <c r="W13" s="15">
        <f>47/100</f>
        <v>0.47</v>
      </c>
      <c r="X13" s="16" t="str">
        <f t="shared" si="2"/>
        <v>riesgo</v>
      </c>
      <c r="Y13" s="30"/>
      <c r="Z13" s="17"/>
      <c r="AA13" s="17"/>
      <c r="AB13" s="13" t="s">
        <v>123</v>
      </c>
      <c r="AC13" s="13" t="s">
        <v>124</v>
      </c>
      <c r="AD13" s="15">
        <f>47/64</f>
        <v>0.734375</v>
      </c>
      <c r="AE13" s="15">
        <f>47/100</f>
        <v>0.47</v>
      </c>
      <c r="AF13" s="16" t="str">
        <f t="shared" si="3"/>
        <v>riesgo</v>
      </c>
      <c r="AG13" s="30"/>
      <c r="AH13" s="23"/>
      <c r="AI13" s="24"/>
      <c r="AJ13" s="24"/>
      <c r="AK13" s="1"/>
      <c r="AL13" s="1"/>
      <c r="AM13" s="1"/>
      <c r="AN13" s="1"/>
      <c r="AO13" s="1"/>
    </row>
    <row r="14" spans="1:41" ht="99.75" customHeight="1" x14ac:dyDescent="0.3">
      <c r="A14" s="127"/>
      <c r="B14" s="42" t="s">
        <v>125</v>
      </c>
      <c r="C14" s="33" t="s">
        <v>126</v>
      </c>
      <c r="D14" s="13" t="s">
        <v>127</v>
      </c>
      <c r="E14" s="13" t="s">
        <v>116</v>
      </c>
      <c r="F14" s="13" t="s">
        <v>128</v>
      </c>
      <c r="G14" s="13" t="s">
        <v>127</v>
      </c>
      <c r="H14" s="36" t="s">
        <v>129</v>
      </c>
      <c r="I14" s="36" t="s">
        <v>130</v>
      </c>
      <c r="J14" s="43">
        <v>1.516</v>
      </c>
      <c r="K14" s="15">
        <v>0.28000000000000003</v>
      </c>
      <c r="L14" s="16" t="str">
        <f t="shared" si="0"/>
        <v>sobrecumplimiento</v>
      </c>
      <c r="M14" s="30" t="s">
        <v>131</v>
      </c>
      <c r="N14" s="27" t="s">
        <v>132</v>
      </c>
      <c r="O14" s="27" t="s">
        <v>133</v>
      </c>
      <c r="P14" s="43">
        <f>319/231</f>
        <v>1.3809523809523809</v>
      </c>
      <c r="Q14" s="15">
        <f>319/492</f>
        <v>0.64837398373983735</v>
      </c>
      <c r="R14" s="16" t="str">
        <f t="shared" si="1"/>
        <v>sobrecumplimiento</v>
      </c>
      <c r="S14" s="17" t="s">
        <v>134</v>
      </c>
      <c r="T14" s="38" t="s">
        <v>129</v>
      </c>
      <c r="U14" s="36" t="s">
        <v>130</v>
      </c>
      <c r="V14" s="43">
        <v>1.516</v>
      </c>
      <c r="W14" s="15">
        <v>0.28000000000000003</v>
      </c>
      <c r="X14" s="16" t="str">
        <f t="shared" si="2"/>
        <v>sobrecumplimiento</v>
      </c>
      <c r="Y14" s="30"/>
      <c r="Z14" s="30"/>
      <c r="AA14" s="30"/>
      <c r="AB14" s="36" t="s">
        <v>129</v>
      </c>
      <c r="AC14" s="36" t="s">
        <v>130</v>
      </c>
      <c r="AD14" s="43">
        <v>1.516</v>
      </c>
      <c r="AE14" s="15">
        <v>0.28000000000000003</v>
      </c>
      <c r="AF14" s="16" t="str">
        <f t="shared" si="3"/>
        <v>sobrecumplimiento</v>
      </c>
      <c r="AG14" s="30"/>
      <c r="AH14" s="32"/>
      <c r="AI14" s="24"/>
      <c r="AJ14" s="24"/>
      <c r="AK14" s="1"/>
      <c r="AL14" s="1"/>
      <c r="AM14" s="1"/>
      <c r="AN14" s="1"/>
      <c r="AO14" s="1"/>
    </row>
    <row r="15" spans="1:41" ht="99.75" customHeight="1" x14ac:dyDescent="0.3">
      <c r="A15" s="127"/>
      <c r="B15" s="39" t="s">
        <v>135</v>
      </c>
      <c r="C15" s="12" t="s">
        <v>136</v>
      </c>
      <c r="D15" s="13" t="s">
        <v>137</v>
      </c>
      <c r="E15" s="13" t="s">
        <v>116</v>
      </c>
      <c r="F15" s="13" t="s">
        <v>106</v>
      </c>
      <c r="G15" s="13" t="s">
        <v>137</v>
      </c>
      <c r="H15" s="13" t="s">
        <v>138</v>
      </c>
      <c r="I15" s="13" t="s">
        <v>139</v>
      </c>
      <c r="J15" s="43">
        <v>0.72599999999999998</v>
      </c>
      <c r="K15" s="15">
        <v>0.1</v>
      </c>
      <c r="L15" s="16" t="str">
        <f t="shared" si="0"/>
        <v>riesgo</v>
      </c>
      <c r="M15" s="30" t="s">
        <v>140</v>
      </c>
      <c r="N15" s="14" t="s">
        <v>141</v>
      </c>
      <c r="O15" s="14" t="s">
        <v>142</v>
      </c>
      <c r="P15" s="43">
        <f>148/197</f>
        <v>0.75126903553299496</v>
      </c>
      <c r="Q15" s="43">
        <f>148/450</f>
        <v>0.3288888888888889</v>
      </c>
      <c r="R15" s="16" t="str">
        <f t="shared" si="1"/>
        <v>riesgo</v>
      </c>
      <c r="S15" s="17" t="s">
        <v>143</v>
      </c>
      <c r="T15" s="40" t="s">
        <v>138</v>
      </c>
      <c r="U15" s="13" t="s">
        <v>139</v>
      </c>
      <c r="V15" s="43">
        <v>0.72599999999999998</v>
      </c>
      <c r="W15" s="15">
        <v>0.1</v>
      </c>
      <c r="X15" s="16" t="str">
        <f t="shared" si="2"/>
        <v>riesgo</v>
      </c>
      <c r="Y15" s="30"/>
      <c r="Z15" s="30"/>
      <c r="AA15" s="30"/>
      <c r="AB15" s="13" t="s">
        <v>138</v>
      </c>
      <c r="AC15" s="13" t="s">
        <v>139</v>
      </c>
      <c r="AD15" s="43">
        <v>0.72599999999999998</v>
      </c>
      <c r="AE15" s="15">
        <v>0.1</v>
      </c>
      <c r="AF15" s="16" t="str">
        <f t="shared" si="3"/>
        <v>riesgo</v>
      </c>
      <c r="AG15" s="30"/>
      <c r="AH15" s="32"/>
      <c r="AI15" s="24"/>
      <c r="AJ15" s="24"/>
      <c r="AK15" s="1"/>
      <c r="AL15" s="1"/>
      <c r="AM15" s="1"/>
      <c r="AN15" s="1"/>
      <c r="AO15" s="1"/>
    </row>
    <row r="16" spans="1:41" ht="99.75" customHeight="1" x14ac:dyDescent="0.3">
      <c r="A16" s="127"/>
      <c r="B16" s="39" t="s">
        <v>144</v>
      </c>
      <c r="C16" s="12" t="s">
        <v>145</v>
      </c>
      <c r="D16" s="13" t="s">
        <v>146</v>
      </c>
      <c r="E16" s="13" t="s">
        <v>116</v>
      </c>
      <c r="F16" s="13" t="s">
        <v>147</v>
      </c>
      <c r="G16" s="13" t="s">
        <v>146</v>
      </c>
      <c r="H16" s="13" t="s">
        <v>148</v>
      </c>
      <c r="I16" s="13" t="s">
        <v>149</v>
      </c>
      <c r="J16" s="15">
        <v>0</v>
      </c>
      <c r="K16" s="15">
        <v>0</v>
      </c>
      <c r="L16" s="16" t="str">
        <f t="shared" si="0"/>
        <v>crítico</v>
      </c>
      <c r="M16" s="30" t="s">
        <v>150</v>
      </c>
      <c r="N16" s="14" t="s">
        <v>151</v>
      </c>
      <c r="O16" s="14" t="s">
        <v>152</v>
      </c>
      <c r="P16" s="15">
        <f>4/3</f>
        <v>1.3333333333333333</v>
      </c>
      <c r="Q16" s="15">
        <f>4/5</f>
        <v>0.8</v>
      </c>
      <c r="R16" s="16" t="str">
        <f t="shared" si="1"/>
        <v>sobrecumplimiento</v>
      </c>
      <c r="S16" s="17" t="s">
        <v>153</v>
      </c>
      <c r="T16" s="40" t="s">
        <v>148</v>
      </c>
      <c r="U16" s="13" t="s">
        <v>149</v>
      </c>
      <c r="V16" s="15">
        <v>0</v>
      </c>
      <c r="W16" s="15">
        <v>0</v>
      </c>
      <c r="X16" s="16" t="str">
        <f t="shared" si="2"/>
        <v>crítico</v>
      </c>
      <c r="Y16" s="30"/>
      <c r="Z16" s="30"/>
      <c r="AA16" s="30"/>
      <c r="AB16" s="13" t="s">
        <v>148</v>
      </c>
      <c r="AC16" s="13" t="s">
        <v>149</v>
      </c>
      <c r="AD16" s="15">
        <v>0</v>
      </c>
      <c r="AE16" s="15">
        <v>0</v>
      </c>
      <c r="AF16" s="16" t="str">
        <f t="shared" si="3"/>
        <v>crítico</v>
      </c>
      <c r="AG16" s="30"/>
      <c r="AH16" s="32"/>
      <c r="AI16" s="24"/>
      <c r="AJ16" s="24"/>
      <c r="AK16" s="1"/>
      <c r="AL16" s="1"/>
      <c r="AM16" s="1"/>
      <c r="AN16" s="1"/>
      <c r="AO16" s="1"/>
    </row>
    <row r="17" spans="1:41" ht="99.75" customHeight="1" x14ac:dyDescent="0.3">
      <c r="A17" s="127"/>
      <c r="B17" s="129" t="s">
        <v>154</v>
      </c>
      <c r="C17" s="12" t="s">
        <v>155</v>
      </c>
      <c r="D17" s="13" t="s">
        <v>156</v>
      </c>
      <c r="E17" s="13" t="s">
        <v>116</v>
      </c>
      <c r="F17" s="13" t="s">
        <v>157</v>
      </c>
      <c r="G17" s="13" t="s">
        <v>156</v>
      </c>
      <c r="H17" s="13" t="s">
        <v>158</v>
      </c>
      <c r="I17" s="13" t="s">
        <v>159</v>
      </c>
      <c r="J17" s="43">
        <v>0.65200000000000002</v>
      </c>
      <c r="K17" s="43">
        <v>3.7999999999999999E-2</v>
      </c>
      <c r="L17" s="16" t="str">
        <f t="shared" si="0"/>
        <v>riesgo</v>
      </c>
      <c r="M17" s="30" t="s">
        <v>160</v>
      </c>
      <c r="N17" s="14" t="s">
        <v>161</v>
      </c>
      <c r="O17" s="14" t="s">
        <v>162</v>
      </c>
      <c r="P17" s="43">
        <f>614/1115</f>
        <v>0.55067264573991026</v>
      </c>
      <c r="Q17" s="43">
        <f>614/2000</f>
        <v>0.307</v>
      </c>
      <c r="R17" s="16" t="str">
        <f t="shared" si="1"/>
        <v>riesgo</v>
      </c>
      <c r="S17" s="17" t="s">
        <v>163</v>
      </c>
      <c r="T17" s="40" t="s">
        <v>158</v>
      </c>
      <c r="U17" s="13" t="s">
        <v>159</v>
      </c>
      <c r="V17" s="43">
        <v>0.65200000000000002</v>
      </c>
      <c r="W17" s="43">
        <v>3.7999999999999999E-2</v>
      </c>
      <c r="X17" s="16" t="str">
        <f t="shared" si="2"/>
        <v>riesgo</v>
      </c>
      <c r="Y17" s="30"/>
      <c r="Z17" s="30"/>
      <c r="AA17" s="30"/>
      <c r="AB17" s="13" t="s">
        <v>158</v>
      </c>
      <c r="AC17" s="13" t="s">
        <v>159</v>
      </c>
      <c r="AD17" s="43">
        <v>0.65200000000000002</v>
      </c>
      <c r="AE17" s="43">
        <v>3.7999999999999999E-2</v>
      </c>
      <c r="AF17" s="16" t="str">
        <f t="shared" si="3"/>
        <v>riesgo</v>
      </c>
      <c r="AG17" s="30"/>
      <c r="AH17" s="32"/>
      <c r="AI17" s="24"/>
      <c r="AJ17" s="24"/>
      <c r="AK17" s="1"/>
      <c r="AL17" s="1"/>
      <c r="AM17" s="1"/>
      <c r="AN17" s="1"/>
      <c r="AO17" s="1"/>
    </row>
    <row r="18" spans="1:41" ht="99.75" customHeight="1" x14ac:dyDescent="0.3">
      <c r="A18" s="128"/>
      <c r="B18" s="130"/>
      <c r="C18" s="12" t="s">
        <v>164</v>
      </c>
      <c r="D18" s="13" t="s">
        <v>165</v>
      </c>
      <c r="E18" s="13" t="s">
        <v>116</v>
      </c>
      <c r="F18" s="13" t="s">
        <v>166</v>
      </c>
      <c r="G18" s="13" t="s">
        <v>165</v>
      </c>
      <c r="H18" s="13" t="s">
        <v>167</v>
      </c>
      <c r="I18" s="13" t="s">
        <v>167</v>
      </c>
      <c r="J18" s="15">
        <v>1</v>
      </c>
      <c r="K18" s="43">
        <v>0.44700000000000001</v>
      </c>
      <c r="L18" s="16" t="str">
        <f t="shared" si="0"/>
        <v>óptimo</v>
      </c>
      <c r="M18" s="30" t="s">
        <v>168</v>
      </c>
      <c r="N18" s="14" t="s">
        <v>169</v>
      </c>
      <c r="O18" s="14" t="s">
        <v>170</v>
      </c>
      <c r="P18" s="15">
        <f>72.4%/72.3%</f>
        <v>1.0013831258644539</v>
      </c>
      <c r="Q18" s="43">
        <f>72.4%/100%</f>
        <v>0.72400000000000009</v>
      </c>
      <c r="R18" s="16" t="str">
        <f t="shared" si="1"/>
        <v>óptimo</v>
      </c>
      <c r="S18" s="17" t="s">
        <v>171</v>
      </c>
      <c r="T18" s="40" t="s">
        <v>167</v>
      </c>
      <c r="U18" s="13" t="s">
        <v>167</v>
      </c>
      <c r="V18" s="15">
        <v>1</v>
      </c>
      <c r="W18" s="43">
        <v>0.44700000000000001</v>
      </c>
      <c r="X18" s="16" t="str">
        <f t="shared" si="2"/>
        <v>óptimo</v>
      </c>
      <c r="Y18" s="30"/>
      <c r="Z18" s="30"/>
      <c r="AA18" s="30"/>
      <c r="AB18" s="13" t="s">
        <v>167</v>
      </c>
      <c r="AC18" s="13" t="s">
        <v>167</v>
      </c>
      <c r="AD18" s="15">
        <v>1</v>
      </c>
      <c r="AE18" s="43">
        <v>0.44700000000000001</v>
      </c>
      <c r="AF18" s="16" t="str">
        <f t="shared" si="3"/>
        <v>óptimo</v>
      </c>
      <c r="AG18" s="30"/>
      <c r="AH18" s="32"/>
      <c r="AI18" s="24"/>
      <c r="AJ18" s="24"/>
      <c r="AK18" s="1"/>
      <c r="AL18" s="1"/>
      <c r="AM18" s="1"/>
      <c r="AN18" s="1"/>
      <c r="AO18" s="1"/>
    </row>
    <row r="19" spans="1:41" ht="99.75" customHeight="1" x14ac:dyDescent="0.3">
      <c r="A19" s="131" t="s">
        <v>172</v>
      </c>
      <c r="B19" s="132" t="s">
        <v>173</v>
      </c>
      <c r="C19" s="33" t="s">
        <v>174</v>
      </c>
      <c r="D19" s="13" t="s">
        <v>175</v>
      </c>
      <c r="E19" s="13" t="s">
        <v>116</v>
      </c>
      <c r="F19" s="13" t="s">
        <v>106</v>
      </c>
      <c r="G19" s="13" t="s">
        <v>175</v>
      </c>
      <c r="H19" s="14" t="s">
        <v>176</v>
      </c>
      <c r="I19" s="13" t="s">
        <v>177</v>
      </c>
      <c r="J19" s="15">
        <v>0</v>
      </c>
      <c r="K19" s="15">
        <v>0</v>
      </c>
      <c r="L19" s="16" t="str">
        <f t="shared" si="0"/>
        <v>crítico</v>
      </c>
      <c r="M19" s="30" t="s">
        <v>178</v>
      </c>
      <c r="N19" s="14" t="s">
        <v>179</v>
      </c>
      <c r="O19" s="14" t="s">
        <v>180</v>
      </c>
      <c r="P19" s="15">
        <f>1600/1737</f>
        <v>0.92112838226827864</v>
      </c>
      <c r="Q19" s="15">
        <f>1600/3075</f>
        <v>0.52032520325203258</v>
      </c>
      <c r="R19" s="16" t="str">
        <f t="shared" si="1"/>
        <v>óptimo</v>
      </c>
      <c r="S19" s="17" t="s">
        <v>181</v>
      </c>
      <c r="T19" s="40" t="s">
        <v>182</v>
      </c>
      <c r="U19" s="13" t="s">
        <v>177</v>
      </c>
      <c r="V19" s="15">
        <v>0</v>
      </c>
      <c r="W19" s="15">
        <v>0</v>
      </c>
      <c r="X19" s="16" t="str">
        <f t="shared" si="2"/>
        <v>crítico</v>
      </c>
      <c r="Y19" s="30"/>
      <c r="Z19" s="30"/>
      <c r="AA19" s="30"/>
      <c r="AB19" s="13" t="s">
        <v>182</v>
      </c>
      <c r="AC19" s="13" t="s">
        <v>177</v>
      </c>
      <c r="AD19" s="15">
        <v>0</v>
      </c>
      <c r="AE19" s="15">
        <v>0</v>
      </c>
      <c r="AF19" s="16" t="str">
        <f t="shared" si="3"/>
        <v>crítico</v>
      </c>
      <c r="AG19" s="30"/>
      <c r="AH19" s="32"/>
      <c r="AI19" s="24"/>
      <c r="AJ19" s="24"/>
      <c r="AK19" s="1"/>
      <c r="AL19" s="1"/>
      <c r="AM19" s="1"/>
      <c r="AN19" s="1"/>
      <c r="AO19" s="1"/>
    </row>
    <row r="20" spans="1:41" ht="99.75" customHeight="1" x14ac:dyDescent="0.3">
      <c r="A20" s="127"/>
      <c r="B20" s="133"/>
      <c r="C20" s="12" t="s">
        <v>183</v>
      </c>
      <c r="D20" s="13" t="s">
        <v>184</v>
      </c>
      <c r="E20" s="13" t="s">
        <v>106</v>
      </c>
      <c r="F20" s="13" t="s">
        <v>185</v>
      </c>
      <c r="G20" s="13" t="s">
        <v>184</v>
      </c>
      <c r="H20" s="13" t="s">
        <v>186</v>
      </c>
      <c r="I20" s="13" t="s">
        <v>187</v>
      </c>
      <c r="J20" s="28" t="s">
        <v>44</v>
      </c>
      <c r="K20" s="43">
        <v>9.0999999999999998E-2</v>
      </c>
      <c r="L20" s="16" t="s">
        <v>188</v>
      </c>
      <c r="M20" s="30" t="s">
        <v>189</v>
      </c>
      <c r="N20" s="14" t="s">
        <v>190</v>
      </c>
      <c r="O20" s="14" t="s">
        <v>191</v>
      </c>
      <c r="P20" s="44">
        <f>36%/31.8%</f>
        <v>1.1320754716981132</v>
      </c>
      <c r="Q20" s="44">
        <f>36%/100%</f>
        <v>0.36</v>
      </c>
      <c r="R20" s="16" t="s">
        <v>188</v>
      </c>
      <c r="S20" s="17" t="s">
        <v>192</v>
      </c>
      <c r="T20" s="40" t="s">
        <v>186</v>
      </c>
      <c r="U20" s="13" t="s">
        <v>187</v>
      </c>
      <c r="V20" s="28" t="s">
        <v>44</v>
      </c>
      <c r="W20" s="43">
        <v>9.0999999999999998E-2</v>
      </c>
      <c r="X20" s="16" t="s">
        <v>188</v>
      </c>
      <c r="Y20" s="30"/>
      <c r="Z20" s="30"/>
      <c r="AA20" s="30"/>
      <c r="AB20" s="13" t="s">
        <v>186</v>
      </c>
      <c r="AC20" s="13" t="s">
        <v>187</v>
      </c>
      <c r="AD20" s="28" t="s">
        <v>44</v>
      </c>
      <c r="AE20" s="43">
        <v>9.0999999999999998E-2</v>
      </c>
      <c r="AF20" s="16" t="s">
        <v>188</v>
      </c>
      <c r="AG20" s="30"/>
      <c r="AH20" s="32"/>
      <c r="AI20" s="24"/>
      <c r="AJ20" s="24"/>
      <c r="AK20" s="1"/>
      <c r="AL20" s="1"/>
      <c r="AM20" s="1"/>
      <c r="AN20" s="1"/>
      <c r="AO20" s="1"/>
    </row>
    <row r="21" spans="1:41" ht="99.75" customHeight="1" x14ac:dyDescent="0.3">
      <c r="A21" s="128"/>
      <c r="B21" s="130"/>
      <c r="C21" s="45" t="s">
        <v>193</v>
      </c>
      <c r="D21" s="46" t="s">
        <v>194</v>
      </c>
      <c r="E21" s="46" t="s">
        <v>195</v>
      </c>
      <c r="F21" s="46" t="s">
        <v>106</v>
      </c>
      <c r="G21" s="46" t="s">
        <v>196</v>
      </c>
      <c r="H21" s="47">
        <v>0</v>
      </c>
      <c r="I21" s="47">
        <v>0</v>
      </c>
      <c r="J21" s="48" t="s">
        <v>44</v>
      </c>
      <c r="K21" s="44">
        <v>0</v>
      </c>
      <c r="L21" s="49" t="str">
        <f t="shared" ref="L21:L39" si="4">IF(J21="N/A","No aplica",IF(J21&gt;=110%,"sobrecumplimiento",IF(J21&gt;=90%,"óptimo",IF(J21&gt;=50%,"riesgo",IF(J21&lt;50%,"crítico","0")))))</f>
        <v>No aplica</v>
      </c>
      <c r="M21" s="30" t="s">
        <v>197</v>
      </c>
      <c r="N21" s="50" t="s">
        <v>198</v>
      </c>
      <c r="O21" s="50" t="s">
        <v>198</v>
      </c>
      <c r="P21" s="44">
        <f>33/33</f>
        <v>1</v>
      </c>
      <c r="Q21" s="51">
        <v>0.33300000000000002</v>
      </c>
      <c r="R21" s="16" t="str">
        <f t="shared" ref="R21:R39" si="5">IF(P21="N/A","No aplica",IF(P21&gt;=110%,"sobrecumplimiento",IF(P21&gt;=90%,"óptimo",IF(P21&gt;=50%,"riesgo",IF(P21&lt;50%,"crítico","0")))))</f>
        <v>óptimo</v>
      </c>
      <c r="S21" s="52" t="s">
        <v>199</v>
      </c>
      <c r="T21" s="53">
        <v>0</v>
      </c>
      <c r="U21" s="54">
        <v>0</v>
      </c>
      <c r="V21" s="28" t="s">
        <v>44</v>
      </c>
      <c r="W21" s="15">
        <v>0</v>
      </c>
      <c r="X21" s="16" t="str">
        <f t="shared" ref="X21:X39" si="6">IF(V21="N/A","No aplica",IF(V21&gt;=110%,"sobrecumplimiento",IF(V21&gt;=90%,"óptimo",IF(V21&gt;=50%,"riesgo",IF(V21&lt;50%,"crítico","0")))))</f>
        <v>No aplica</v>
      </c>
      <c r="Y21" s="30"/>
      <c r="Z21" s="30"/>
      <c r="AA21" s="30"/>
      <c r="AB21" s="54">
        <v>0</v>
      </c>
      <c r="AC21" s="54">
        <v>0</v>
      </c>
      <c r="AD21" s="28" t="s">
        <v>44</v>
      </c>
      <c r="AE21" s="15">
        <v>0</v>
      </c>
      <c r="AF21" s="16" t="str">
        <f t="shared" ref="AF21:AF39" si="7">IF(AD21="N/A","No aplica",IF(AD21&gt;=110%,"sobrecumplimiento",IF(AD21&gt;=90%,"óptimo",IF(AD21&gt;=50%,"riesgo",IF(AD21&lt;50%,"crítico","0")))))</f>
        <v>No aplica</v>
      </c>
      <c r="AG21" s="30"/>
      <c r="AH21" s="32"/>
      <c r="AI21" s="24"/>
      <c r="AJ21" s="24"/>
      <c r="AK21" s="1"/>
      <c r="AL21" s="1"/>
      <c r="AM21" s="1"/>
      <c r="AN21" s="1"/>
      <c r="AO21" s="1"/>
    </row>
    <row r="22" spans="1:41" ht="99.75" customHeight="1" x14ac:dyDescent="0.3">
      <c r="A22" s="126" t="s">
        <v>200</v>
      </c>
      <c r="B22" s="129" t="s">
        <v>201</v>
      </c>
      <c r="C22" s="25" t="s">
        <v>202</v>
      </c>
      <c r="D22" s="13" t="s">
        <v>203</v>
      </c>
      <c r="E22" s="13" t="s">
        <v>204</v>
      </c>
      <c r="F22" s="13" t="s">
        <v>89</v>
      </c>
      <c r="G22" s="13" t="s">
        <v>203</v>
      </c>
      <c r="H22" s="13" t="s">
        <v>205</v>
      </c>
      <c r="I22" s="13" t="s">
        <v>206</v>
      </c>
      <c r="J22" s="55">
        <f>0/10</f>
        <v>0</v>
      </c>
      <c r="K22" s="55">
        <f>0/100</f>
        <v>0</v>
      </c>
      <c r="L22" s="16" t="str">
        <f t="shared" si="4"/>
        <v>crítico</v>
      </c>
      <c r="M22" s="30" t="s">
        <v>207</v>
      </c>
      <c r="N22" s="14" t="s">
        <v>208</v>
      </c>
      <c r="O22" s="14" t="s">
        <v>209</v>
      </c>
      <c r="P22" s="15">
        <f>33/30</f>
        <v>1.1000000000000001</v>
      </c>
      <c r="Q22" s="55">
        <f>33/100</f>
        <v>0.33</v>
      </c>
      <c r="R22" s="16" t="str">
        <f t="shared" si="5"/>
        <v>sobrecumplimiento</v>
      </c>
      <c r="S22" s="17" t="s">
        <v>210</v>
      </c>
      <c r="T22" s="40" t="s">
        <v>205</v>
      </c>
      <c r="U22" s="13" t="s">
        <v>206</v>
      </c>
      <c r="V22" s="55">
        <f>0/10</f>
        <v>0</v>
      </c>
      <c r="W22" s="55">
        <f>0/100</f>
        <v>0</v>
      </c>
      <c r="X22" s="16" t="str">
        <f t="shared" si="6"/>
        <v>crítico</v>
      </c>
      <c r="Y22" s="30"/>
      <c r="Z22" s="30"/>
      <c r="AA22" s="30"/>
      <c r="AB22" s="13" t="s">
        <v>205</v>
      </c>
      <c r="AC22" s="13" t="s">
        <v>206</v>
      </c>
      <c r="AD22" s="55">
        <f>0/10</f>
        <v>0</v>
      </c>
      <c r="AE22" s="55">
        <f>0/100</f>
        <v>0</v>
      </c>
      <c r="AF22" s="16" t="str">
        <f t="shared" si="7"/>
        <v>crítico</v>
      </c>
      <c r="AG22" s="30"/>
      <c r="AH22" s="32"/>
      <c r="AI22" s="24"/>
      <c r="AJ22" s="24"/>
      <c r="AK22" s="1"/>
      <c r="AL22" s="1"/>
      <c r="AM22" s="1"/>
      <c r="AN22" s="1"/>
      <c r="AO22" s="1"/>
    </row>
    <row r="23" spans="1:41" ht="99.75" customHeight="1" x14ac:dyDescent="0.3">
      <c r="A23" s="127"/>
      <c r="B23" s="133"/>
      <c r="C23" s="12" t="s">
        <v>211</v>
      </c>
      <c r="D23" s="13" t="s">
        <v>212</v>
      </c>
      <c r="E23" s="13" t="s">
        <v>213</v>
      </c>
      <c r="F23" s="13" t="s">
        <v>89</v>
      </c>
      <c r="G23" s="13" t="s">
        <v>212</v>
      </c>
      <c r="H23" s="13" t="s">
        <v>214</v>
      </c>
      <c r="I23" s="13" t="s">
        <v>214</v>
      </c>
      <c r="J23" s="15">
        <f>5/5</f>
        <v>1</v>
      </c>
      <c r="K23" s="15">
        <f>5/119</f>
        <v>4.2016806722689079E-2</v>
      </c>
      <c r="L23" s="16" t="str">
        <f t="shared" si="4"/>
        <v>óptimo</v>
      </c>
      <c r="M23" s="30" t="s">
        <v>215</v>
      </c>
      <c r="N23" s="13" t="s">
        <v>216</v>
      </c>
      <c r="O23" s="13" t="s">
        <v>217</v>
      </c>
      <c r="P23" s="15">
        <f>17/29</f>
        <v>0.58620689655172409</v>
      </c>
      <c r="Q23" s="15">
        <f>17/119</f>
        <v>0.14285714285714285</v>
      </c>
      <c r="R23" s="16" t="str">
        <f t="shared" si="5"/>
        <v>riesgo</v>
      </c>
      <c r="S23" s="17" t="s">
        <v>218</v>
      </c>
      <c r="T23" s="40" t="s">
        <v>214</v>
      </c>
      <c r="U23" s="13" t="s">
        <v>214</v>
      </c>
      <c r="V23" s="15">
        <f>5/5</f>
        <v>1</v>
      </c>
      <c r="W23" s="15">
        <f>5/119</f>
        <v>4.2016806722689079E-2</v>
      </c>
      <c r="X23" s="16" t="str">
        <f t="shared" si="6"/>
        <v>óptimo</v>
      </c>
      <c r="Y23" s="30"/>
      <c r="Z23" s="17"/>
      <c r="AA23" s="17"/>
      <c r="AB23" s="13" t="s">
        <v>214</v>
      </c>
      <c r="AC23" s="13" t="s">
        <v>214</v>
      </c>
      <c r="AD23" s="15">
        <f>5/5</f>
        <v>1</v>
      </c>
      <c r="AE23" s="15">
        <f>5/119</f>
        <v>4.2016806722689079E-2</v>
      </c>
      <c r="AF23" s="16" t="str">
        <f t="shared" si="7"/>
        <v>óptimo</v>
      </c>
      <c r="AG23" s="30"/>
      <c r="AH23" s="23"/>
      <c r="AI23" s="24"/>
      <c r="AJ23" s="24"/>
      <c r="AK23" s="1"/>
      <c r="AL23" s="1"/>
      <c r="AM23" s="1"/>
      <c r="AN23" s="1"/>
      <c r="AO23" s="1"/>
    </row>
    <row r="24" spans="1:41" ht="99.75" customHeight="1" x14ac:dyDescent="0.3">
      <c r="A24" s="127"/>
      <c r="B24" s="130"/>
      <c r="C24" s="12" t="s">
        <v>219</v>
      </c>
      <c r="D24" s="13" t="s">
        <v>220</v>
      </c>
      <c r="E24" s="13" t="s">
        <v>221</v>
      </c>
      <c r="F24" s="13" t="s">
        <v>70</v>
      </c>
      <c r="G24" s="13" t="s">
        <v>220</v>
      </c>
      <c r="H24" s="13" t="s">
        <v>222</v>
      </c>
      <c r="I24" s="13" t="s">
        <v>222</v>
      </c>
      <c r="J24" s="28" t="s">
        <v>44</v>
      </c>
      <c r="K24" s="29">
        <v>0</v>
      </c>
      <c r="L24" s="16" t="str">
        <f t="shared" si="4"/>
        <v>No aplica</v>
      </c>
      <c r="M24" s="17" t="s">
        <v>223</v>
      </c>
      <c r="N24" s="13" t="s">
        <v>222</v>
      </c>
      <c r="O24" s="13" t="s">
        <v>224</v>
      </c>
      <c r="P24" s="15">
        <f>200%</f>
        <v>2</v>
      </c>
      <c r="Q24" s="29">
        <f>2/5</f>
        <v>0.4</v>
      </c>
      <c r="R24" s="16" t="str">
        <f t="shared" si="5"/>
        <v>sobrecumplimiento</v>
      </c>
      <c r="S24" s="17" t="s">
        <v>225</v>
      </c>
      <c r="T24" s="40" t="s">
        <v>222</v>
      </c>
      <c r="U24" s="13" t="s">
        <v>222</v>
      </c>
      <c r="V24" s="28" t="s">
        <v>44</v>
      </c>
      <c r="W24" s="29">
        <v>0</v>
      </c>
      <c r="X24" s="16" t="str">
        <f t="shared" si="6"/>
        <v>No aplica</v>
      </c>
      <c r="Y24" s="17"/>
      <c r="Z24" s="17"/>
      <c r="AA24" s="17"/>
      <c r="AB24" s="13" t="s">
        <v>222</v>
      </c>
      <c r="AC24" s="13" t="s">
        <v>222</v>
      </c>
      <c r="AD24" s="28" t="s">
        <v>44</v>
      </c>
      <c r="AE24" s="29">
        <v>0</v>
      </c>
      <c r="AF24" s="16" t="str">
        <f t="shared" si="7"/>
        <v>No aplica</v>
      </c>
      <c r="AG24" s="17"/>
      <c r="AH24" s="23"/>
      <c r="AI24" s="24"/>
      <c r="AJ24" s="24"/>
      <c r="AK24" s="1"/>
      <c r="AL24" s="1"/>
      <c r="AM24" s="1"/>
      <c r="AN24" s="1"/>
      <c r="AO24" s="1"/>
    </row>
    <row r="25" spans="1:41" ht="99.75" customHeight="1" x14ac:dyDescent="0.3">
      <c r="A25" s="127"/>
      <c r="B25" s="129" t="s">
        <v>226</v>
      </c>
      <c r="C25" s="12" t="s">
        <v>227</v>
      </c>
      <c r="D25" s="13" t="s">
        <v>228</v>
      </c>
      <c r="E25" s="13" t="s">
        <v>213</v>
      </c>
      <c r="F25" s="13" t="s">
        <v>229</v>
      </c>
      <c r="G25" s="13" t="s">
        <v>228</v>
      </c>
      <c r="H25" s="13" t="s">
        <v>230</v>
      </c>
      <c r="I25" s="13" t="s">
        <v>231</v>
      </c>
      <c r="J25" s="15">
        <f>44/25</f>
        <v>1.76</v>
      </c>
      <c r="K25" s="15">
        <f>44/378</f>
        <v>0.1164021164021164</v>
      </c>
      <c r="L25" s="16" t="str">
        <f t="shared" si="4"/>
        <v>sobrecumplimiento</v>
      </c>
      <c r="M25" s="30" t="s">
        <v>232</v>
      </c>
      <c r="N25" s="13" t="s">
        <v>233</v>
      </c>
      <c r="O25" s="13" t="s">
        <v>234</v>
      </c>
      <c r="P25" s="15">
        <f>105/108</f>
        <v>0.97222222222222221</v>
      </c>
      <c r="Q25" s="15">
        <f>105/378</f>
        <v>0.27777777777777779</v>
      </c>
      <c r="R25" s="16" t="str">
        <f t="shared" si="5"/>
        <v>óptimo</v>
      </c>
      <c r="S25" s="17" t="s">
        <v>235</v>
      </c>
      <c r="T25" s="40" t="s">
        <v>230</v>
      </c>
      <c r="U25" s="13" t="s">
        <v>231</v>
      </c>
      <c r="V25" s="15">
        <f>44/25</f>
        <v>1.76</v>
      </c>
      <c r="W25" s="15">
        <f>44/378</f>
        <v>0.1164021164021164</v>
      </c>
      <c r="X25" s="16" t="str">
        <f t="shared" si="6"/>
        <v>sobrecumplimiento</v>
      </c>
      <c r="Y25" s="30"/>
      <c r="Z25" s="17"/>
      <c r="AA25" s="17"/>
      <c r="AB25" s="13" t="s">
        <v>230</v>
      </c>
      <c r="AC25" s="13" t="s">
        <v>231</v>
      </c>
      <c r="AD25" s="15">
        <f>44/25</f>
        <v>1.76</v>
      </c>
      <c r="AE25" s="15">
        <f>44/378</f>
        <v>0.1164021164021164</v>
      </c>
      <c r="AF25" s="16" t="str">
        <f t="shared" si="7"/>
        <v>sobrecumplimiento</v>
      </c>
      <c r="AG25" s="30"/>
      <c r="AH25" s="23"/>
      <c r="AI25" s="24"/>
      <c r="AJ25" s="24"/>
      <c r="AK25" s="1"/>
      <c r="AL25" s="1"/>
      <c r="AM25" s="1"/>
      <c r="AN25" s="1"/>
      <c r="AO25" s="1"/>
    </row>
    <row r="26" spans="1:41" ht="99.75" customHeight="1" x14ac:dyDescent="0.3">
      <c r="A26" s="127"/>
      <c r="B26" s="130"/>
      <c r="C26" s="12" t="s">
        <v>236</v>
      </c>
      <c r="D26" s="13" t="s">
        <v>237</v>
      </c>
      <c r="E26" s="13" t="s">
        <v>238</v>
      </c>
      <c r="F26" s="13" t="s">
        <v>239</v>
      </c>
      <c r="G26" s="13" t="s">
        <v>237</v>
      </c>
      <c r="H26" s="13" t="s">
        <v>240</v>
      </c>
      <c r="I26" s="13" t="s">
        <v>241</v>
      </c>
      <c r="J26" s="41">
        <f>573/576</f>
        <v>0.99479166666666663</v>
      </c>
      <c r="K26" s="15">
        <f>573/4758</f>
        <v>0.12042875157629256</v>
      </c>
      <c r="L26" s="16" t="str">
        <f t="shared" si="4"/>
        <v>óptimo</v>
      </c>
      <c r="M26" s="30" t="s">
        <v>242</v>
      </c>
      <c r="N26" s="13" t="s">
        <v>243</v>
      </c>
      <c r="O26" s="13" t="s">
        <v>244</v>
      </c>
      <c r="P26" s="15">
        <f>1845/1766</f>
        <v>1.0447338618346547</v>
      </c>
      <c r="Q26" s="15">
        <f>1845/4758</f>
        <v>0.38776796973518285</v>
      </c>
      <c r="R26" s="16" t="str">
        <f t="shared" si="5"/>
        <v>óptimo</v>
      </c>
      <c r="S26" s="17" t="s">
        <v>245</v>
      </c>
      <c r="T26" s="40" t="s">
        <v>240</v>
      </c>
      <c r="U26" s="13" t="s">
        <v>241</v>
      </c>
      <c r="V26" s="41">
        <f>573/576</f>
        <v>0.99479166666666663</v>
      </c>
      <c r="W26" s="15">
        <f>573/4758</f>
        <v>0.12042875157629256</v>
      </c>
      <c r="X26" s="16" t="str">
        <f t="shared" si="6"/>
        <v>óptimo</v>
      </c>
      <c r="Y26" s="30"/>
      <c r="Z26" s="30"/>
      <c r="AA26" s="30"/>
      <c r="AB26" s="13" t="s">
        <v>240</v>
      </c>
      <c r="AC26" s="13" t="s">
        <v>241</v>
      </c>
      <c r="AD26" s="41">
        <f>573/576</f>
        <v>0.99479166666666663</v>
      </c>
      <c r="AE26" s="15">
        <f>573/4758</f>
        <v>0.12042875157629256</v>
      </c>
      <c r="AF26" s="16" t="str">
        <f t="shared" si="7"/>
        <v>óptimo</v>
      </c>
      <c r="AG26" s="30"/>
      <c r="AH26" s="32"/>
      <c r="AI26" s="24"/>
      <c r="AJ26" s="24"/>
      <c r="AK26" s="1"/>
      <c r="AL26" s="1"/>
      <c r="AM26" s="1"/>
      <c r="AN26" s="1"/>
      <c r="AO26" s="1"/>
    </row>
    <row r="27" spans="1:41" ht="99.75" customHeight="1" x14ac:dyDescent="0.3">
      <c r="A27" s="128"/>
      <c r="B27" s="39" t="s">
        <v>246</v>
      </c>
      <c r="C27" s="12" t="s">
        <v>247</v>
      </c>
      <c r="D27" s="14" t="s">
        <v>248</v>
      </c>
      <c r="E27" s="13" t="s">
        <v>249</v>
      </c>
      <c r="F27" s="13" t="s">
        <v>106</v>
      </c>
      <c r="G27" s="13" t="s">
        <v>250</v>
      </c>
      <c r="H27" s="13" t="s">
        <v>251</v>
      </c>
      <c r="I27" s="13" t="s">
        <v>251</v>
      </c>
      <c r="J27" s="28" t="s">
        <v>44</v>
      </c>
      <c r="K27" s="29">
        <v>0</v>
      </c>
      <c r="L27" s="16" t="str">
        <f t="shared" si="4"/>
        <v>No aplica</v>
      </c>
      <c r="M27" s="30" t="s">
        <v>252</v>
      </c>
      <c r="N27" s="14" t="s">
        <v>253</v>
      </c>
      <c r="O27" s="14" t="s">
        <v>254</v>
      </c>
      <c r="P27" s="15">
        <f>7/6</f>
        <v>1.1666666666666667</v>
      </c>
      <c r="Q27" s="29">
        <f>7/34</f>
        <v>0.20588235294117646</v>
      </c>
      <c r="R27" s="16" t="str">
        <f t="shared" si="5"/>
        <v>sobrecumplimiento</v>
      </c>
      <c r="S27" s="17" t="s">
        <v>255</v>
      </c>
      <c r="T27" s="40" t="s">
        <v>251</v>
      </c>
      <c r="U27" s="13" t="s">
        <v>251</v>
      </c>
      <c r="V27" s="28" t="s">
        <v>44</v>
      </c>
      <c r="W27" s="29">
        <v>0</v>
      </c>
      <c r="X27" s="16" t="str">
        <f t="shared" si="6"/>
        <v>No aplica</v>
      </c>
      <c r="Y27" s="30"/>
      <c r="Z27" s="30"/>
      <c r="AA27" s="30"/>
      <c r="AB27" s="13" t="s">
        <v>251</v>
      </c>
      <c r="AC27" s="13" t="s">
        <v>251</v>
      </c>
      <c r="AD27" s="28" t="s">
        <v>44</v>
      </c>
      <c r="AE27" s="29">
        <v>0</v>
      </c>
      <c r="AF27" s="16" t="str">
        <f t="shared" si="7"/>
        <v>No aplica</v>
      </c>
      <c r="AG27" s="30"/>
      <c r="AH27" s="32"/>
      <c r="AI27" s="24"/>
      <c r="AJ27" s="24"/>
      <c r="AK27" s="1"/>
      <c r="AL27" s="1"/>
      <c r="AM27" s="1"/>
      <c r="AN27" s="1"/>
      <c r="AO27" s="1"/>
    </row>
    <row r="28" spans="1:41" ht="99.75" customHeight="1" x14ac:dyDescent="0.3">
      <c r="A28" s="134" t="s">
        <v>256</v>
      </c>
      <c r="B28" s="39" t="s">
        <v>257</v>
      </c>
      <c r="C28" s="45" t="s">
        <v>258</v>
      </c>
      <c r="D28" s="46" t="s">
        <v>259</v>
      </c>
      <c r="E28" s="46" t="s">
        <v>260</v>
      </c>
      <c r="F28" s="46" t="s">
        <v>261</v>
      </c>
      <c r="G28" s="46" t="s">
        <v>259</v>
      </c>
      <c r="H28" s="50" t="s">
        <v>262</v>
      </c>
      <c r="I28" s="50" t="s">
        <v>263</v>
      </c>
      <c r="J28" s="44">
        <v>1</v>
      </c>
      <c r="K28" s="44">
        <v>0.15</v>
      </c>
      <c r="L28" s="16" t="str">
        <f t="shared" si="4"/>
        <v>óptimo</v>
      </c>
      <c r="M28" s="30" t="s">
        <v>264</v>
      </c>
      <c r="N28" s="50" t="s">
        <v>265</v>
      </c>
      <c r="O28" s="50" t="s">
        <v>266</v>
      </c>
      <c r="P28" s="44">
        <v>1</v>
      </c>
      <c r="Q28" s="44">
        <v>0.4</v>
      </c>
      <c r="R28" s="16" t="str">
        <f t="shared" si="5"/>
        <v>óptimo</v>
      </c>
      <c r="S28" s="30" t="s">
        <v>267</v>
      </c>
      <c r="T28" s="38" t="s">
        <v>262</v>
      </c>
      <c r="U28" s="36" t="s">
        <v>263</v>
      </c>
      <c r="V28" s="15">
        <v>1</v>
      </c>
      <c r="W28" s="15">
        <v>0.15</v>
      </c>
      <c r="X28" s="16" t="str">
        <f t="shared" si="6"/>
        <v>óptimo</v>
      </c>
      <c r="Y28" s="30"/>
      <c r="Z28" s="30"/>
      <c r="AA28" s="30"/>
      <c r="AB28" s="36" t="s">
        <v>262</v>
      </c>
      <c r="AC28" s="36" t="s">
        <v>263</v>
      </c>
      <c r="AD28" s="15">
        <v>1</v>
      </c>
      <c r="AE28" s="15">
        <v>0.15</v>
      </c>
      <c r="AF28" s="16" t="str">
        <f t="shared" si="7"/>
        <v>óptimo</v>
      </c>
      <c r="AG28" s="30"/>
      <c r="AH28" s="32"/>
      <c r="AI28" s="24"/>
      <c r="AJ28" s="24"/>
      <c r="AK28" s="1"/>
      <c r="AL28" s="1"/>
      <c r="AM28" s="1"/>
      <c r="AN28" s="1"/>
      <c r="AO28" s="1"/>
    </row>
    <row r="29" spans="1:41" ht="99.75" customHeight="1" x14ac:dyDescent="0.3">
      <c r="A29" s="127"/>
      <c r="B29" s="39" t="s">
        <v>268</v>
      </c>
      <c r="C29" s="12" t="s">
        <v>269</v>
      </c>
      <c r="D29" s="13" t="s">
        <v>270</v>
      </c>
      <c r="E29" s="13" t="s">
        <v>271</v>
      </c>
      <c r="F29" s="13" t="s">
        <v>261</v>
      </c>
      <c r="G29" s="13" t="s">
        <v>272</v>
      </c>
      <c r="H29" s="13" t="s">
        <v>272</v>
      </c>
      <c r="I29" s="13" t="s">
        <v>273</v>
      </c>
      <c r="J29" s="43">
        <v>0.98799999999999999</v>
      </c>
      <c r="K29" s="43">
        <v>0.98799999999999999</v>
      </c>
      <c r="L29" s="16" t="str">
        <f t="shared" si="4"/>
        <v>óptimo</v>
      </c>
      <c r="M29" s="30" t="s">
        <v>274</v>
      </c>
      <c r="N29" s="13" t="s">
        <v>275</v>
      </c>
      <c r="O29" s="13" t="s">
        <v>276</v>
      </c>
      <c r="P29" s="58">
        <v>1.008</v>
      </c>
      <c r="Q29" s="58">
        <v>1.008</v>
      </c>
      <c r="R29" s="16" t="str">
        <f t="shared" si="5"/>
        <v>óptimo</v>
      </c>
      <c r="S29" s="30" t="s">
        <v>277</v>
      </c>
      <c r="T29" s="40" t="s">
        <v>272</v>
      </c>
      <c r="U29" s="13" t="s">
        <v>278</v>
      </c>
      <c r="V29" s="43">
        <v>0.98799999999999999</v>
      </c>
      <c r="W29" s="43">
        <v>0.98799999999999999</v>
      </c>
      <c r="X29" s="16" t="str">
        <f t="shared" si="6"/>
        <v>óptimo</v>
      </c>
      <c r="Y29" s="30"/>
      <c r="Z29" s="57"/>
      <c r="AA29" s="57"/>
      <c r="AB29" s="13" t="s">
        <v>272</v>
      </c>
      <c r="AC29" s="13" t="s">
        <v>278</v>
      </c>
      <c r="AD29" s="43">
        <v>0.98799999999999999</v>
      </c>
      <c r="AE29" s="43">
        <v>0.98799999999999999</v>
      </c>
      <c r="AF29" s="16" t="str">
        <f t="shared" si="7"/>
        <v>óptimo</v>
      </c>
      <c r="AG29" s="30"/>
      <c r="AH29" s="59"/>
      <c r="AI29" s="24"/>
      <c r="AJ29" s="24"/>
      <c r="AK29" s="1"/>
      <c r="AL29" s="1"/>
      <c r="AM29" s="1"/>
      <c r="AN29" s="1"/>
      <c r="AO29" s="1"/>
    </row>
    <row r="30" spans="1:41" ht="99.75" customHeight="1" x14ac:dyDescent="0.3">
      <c r="A30" s="127"/>
      <c r="B30" s="39" t="s">
        <v>279</v>
      </c>
      <c r="C30" s="12" t="s">
        <v>280</v>
      </c>
      <c r="D30" s="13" t="s">
        <v>281</v>
      </c>
      <c r="E30" s="13" t="s">
        <v>282</v>
      </c>
      <c r="F30" s="13" t="s">
        <v>283</v>
      </c>
      <c r="G30" s="13" t="s">
        <v>281</v>
      </c>
      <c r="H30" s="13" t="s">
        <v>284</v>
      </c>
      <c r="I30" s="13" t="s">
        <v>285</v>
      </c>
      <c r="J30" s="55">
        <v>1.5</v>
      </c>
      <c r="K30" s="15">
        <v>0.15</v>
      </c>
      <c r="L30" s="16" t="str">
        <f t="shared" si="4"/>
        <v>sobrecumplimiento</v>
      </c>
      <c r="M30" s="30" t="s">
        <v>286</v>
      </c>
      <c r="N30" s="13" t="s">
        <v>287</v>
      </c>
      <c r="O30" s="13" t="s">
        <v>288</v>
      </c>
      <c r="P30" s="60">
        <v>1.1075999999999999</v>
      </c>
      <c r="Q30" s="41">
        <v>0.55379999999999996</v>
      </c>
      <c r="R30" s="16" t="str">
        <f t="shared" si="5"/>
        <v>sobrecumplimiento</v>
      </c>
      <c r="S30" s="30" t="s">
        <v>289</v>
      </c>
      <c r="T30" s="40" t="s">
        <v>284</v>
      </c>
      <c r="U30" s="13" t="s">
        <v>285</v>
      </c>
      <c r="V30" s="55">
        <v>1.5</v>
      </c>
      <c r="W30" s="15">
        <v>0.15</v>
      </c>
      <c r="X30" s="16" t="str">
        <f t="shared" si="6"/>
        <v>sobrecumplimiento</v>
      </c>
      <c r="Y30" s="30"/>
      <c r="Z30" s="30"/>
      <c r="AA30" s="30"/>
      <c r="AB30" s="13" t="s">
        <v>284</v>
      </c>
      <c r="AC30" s="13" t="s">
        <v>285</v>
      </c>
      <c r="AD30" s="55">
        <v>1.5</v>
      </c>
      <c r="AE30" s="15">
        <v>0.15</v>
      </c>
      <c r="AF30" s="16" t="str">
        <f t="shared" si="7"/>
        <v>sobrecumplimiento</v>
      </c>
      <c r="AG30" s="30"/>
      <c r="AH30" s="32"/>
      <c r="AI30" s="24"/>
      <c r="AJ30" s="24"/>
      <c r="AK30" s="1"/>
      <c r="AL30" s="1"/>
      <c r="AM30" s="1"/>
      <c r="AN30" s="1"/>
      <c r="AO30" s="1"/>
    </row>
    <row r="31" spans="1:41" ht="99.75" customHeight="1" x14ac:dyDescent="0.3">
      <c r="A31" s="127"/>
      <c r="B31" s="39" t="s">
        <v>290</v>
      </c>
      <c r="C31" s="12" t="s">
        <v>291</v>
      </c>
      <c r="D31" s="13" t="s">
        <v>292</v>
      </c>
      <c r="E31" s="13" t="s">
        <v>282</v>
      </c>
      <c r="F31" s="13" t="s">
        <v>293</v>
      </c>
      <c r="G31" s="13" t="s">
        <v>292</v>
      </c>
      <c r="H31" s="13" t="s">
        <v>294</v>
      </c>
      <c r="I31" s="13" t="s">
        <v>295</v>
      </c>
      <c r="J31" s="15">
        <v>0.5</v>
      </c>
      <c r="K31" s="15">
        <v>0.11</v>
      </c>
      <c r="L31" s="16" t="str">
        <f t="shared" si="4"/>
        <v>riesgo</v>
      </c>
      <c r="M31" s="30" t="s">
        <v>296</v>
      </c>
      <c r="N31" s="13" t="s">
        <v>297</v>
      </c>
      <c r="O31" s="13" t="s">
        <v>297</v>
      </c>
      <c r="P31" s="15">
        <v>1</v>
      </c>
      <c r="Q31" s="15">
        <v>0.55000000000000004</v>
      </c>
      <c r="R31" s="16" t="str">
        <f t="shared" si="5"/>
        <v>óptimo</v>
      </c>
      <c r="S31" s="30" t="s">
        <v>298</v>
      </c>
      <c r="T31" s="40" t="s">
        <v>294</v>
      </c>
      <c r="U31" s="13" t="s">
        <v>295</v>
      </c>
      <c r="V31" s="15">
        <v>0.5</v>
      </c>
      <c r="W31" s="15">
        <v>0.11</v>
      </c>
      <c r="X31" s="16" t="str">
        <f t="shared" si="6"/>
        <v>riesgo</v>
      </c>
      <c r="Y31" s="30"/>
      <c r="Z31" s="30"/>
      <c r="AA31" s="30"/>
      <c r="AB31" s="13" t="s">
        <v>294</v>
      </c>
      <c r="AC31" s="13" t="s">
        <v>295</v>
      </c>
      <c r="AD31" s="15">
        <v>0.5</v>
      </c>
      <c r="AE31" s="15">
        <v>0.11</v>
      </c>
      <c r="AF31" s="16" t="str">
        <f t="shared" si="7"/>
        <v>riesgo</v>
      </c>
      <c r="AG31" s="30"/>
      <c r="AH31" s="32"/>
      <c r="AI31" s="24"/>
      <c r="AJ31" s="24"/>
      <c r="AK31" s="1"/>
      <c r="AL31" s="1"/>
      <c r="AM31" s="1"/>
      <c r="AN31" s="1"/>
      <c r="AO31" s="1"/>
    </row>
    <row r="32" spans="1:41" ht="99.75" customHeight="1" x14ac:dyDescent="0.3">
      <c r="A32" s="127"/>
      <c r="B32" s="129" t="s">
        <v>299</v>
      </c>
      <c r="C32" s="25" t="s">
        <v>300</v>
      </c>
      <c r="D32" s="13" t="s">
        <v>301</v>
      </c>
      <c r="E32" s="13" t="s">
        <v>106</v>
      </c>
      <c r="F32" s="13" t="s">
        <v>302</v>
      </c>
      <c r="G32" s="13" t="s">
        <v>301</v>
      </c>
      <c r="H32" s="13" t="s">
        <v>303</v>
      </c>
      <c r="I32" s="13" t="s">
        <v>303</v>
      </c>
      <c r="J32" s="28" t="s">
        <v>44</v>
      </c>
      <c r="K32" s="15">
        <v>0</v>
      </c>
      <c r="L32" s="16" t="str">
        <f t="shared" si="4"/>
        <v>No aplica</v>
      </c>
      <c r="M32" s="30" t="s">
        <v>304</v>
      </c>
      <c r="N32" s="14" t="s">
        <v>305</v>
      </c>
      <c r="O32" s="14" t="s">
        <v>305</v>
      </c>
      <c r="P32" s="43">
        <f>30%/30%</f>
        <v>1</v>
      </c>
      <c r="Q32" s="43">
        <f>30%/100%</f>
        <v>0.3</v>
      </c>
      <c r="R32" s="16" t="str">
        <f t="shared" si="5"/>
        <v>óptimo</v>
      </c>
      <c r="S32" s="17" t="s">
        <v>306</v>
      </c>
      <c r="T32" s="40" t="s">
        <v>303</v>
      </c>
      <c r="U32" s="13" t="s">
        <v>303</v>
      </c>
      <c r="V32" s="28" t="s">
        <v>44</v>
      </c>
      <c r="W32" s="15">
        <v>0</v>
      </c>
      <c r="X32" s="16" t="str">
        <f t="shared" si="6"/>
        <v>No aplica</v>
      </c>
      <c r="Y32" s="30"/>
      <c r="Z32" s="30"/>
      <c r="AA32" s="30"/>
      <c r="AB32" s="13" t="s">
        <v>303</v>
      </c>
      <c r="AC32" s="13" t="s">
        <v>303</v>
      </c>
      <c r="AD32" s="28" t="s">
        <v>44</v>
      </c>
      <c r="AE32" s="15">
        <v>0</v>
      </c>
      <c r="AF32" s="16" t="str">
        <f t="shared" si="7"/>
        <v>No aplica</v>
      </c>
      <c r="AG32" s="30"/>
      <c r="AH32" s="32"/>
      <c r="AI32" s="24"/>
      <c r="AJ32" s="24"/>
      <c r="AK32" s="1"/>
      <c r="AL32" s="1"/>
      <c r="AM32" s="1"/>
      <c r="AN32" s="1"/>
      <c r="AO32" s="1"/>
    </row>
    <row r="33" spans="1:41" ht="99.75" customHeight="1" x14ac:dyDescent="0.3">
      <c r="A33" s="127"/>
      <c r="B33" s="130"/>
      <c r="C33" s="12" t="s">
        <v>307</v>
      </c>
      <c r="D33" s="13" t="s">
        <v>308</v>
      </c>
      <c r="E33" s="13" t="s">
        <v>49</v>
      </c>
      <c r="F33" s="13" t="s">
        <v>309</v>
      </c>
      <c r="G33" s="13" t="s">
        <v>308</v>
      </c>
      <c r="H33" s="36" t="s">
        <v>310</v>
      </c>
      <c r="I33" s="36" t="s">
        <v>311</v>
      </c>
      <c r="J33" s="34">
        <v>0.99</v>
      </c>
      <c r="K33" s="61">
        <v>0.14899999999999999</v>
      </c>
      <c r="L33" s="16" t="str">
        <f t="shared" si="4"/>
        <v>óptimo</v>
      </c>
      <c r="M33" s="30" t="s">
        <v>312</v>
      </c>
      <c r="N33" s="27" t="s">
        <v>313</v>
      </c>
      <c r="O33" s="27" t="s">
        <v>314</v>
      </c>
      <c r="P33" s="34">
        <f>IFERROR(43.2%/45%,0)</f>
        <v>0.96000000000000008</v>
      </c>
      <c r="Q33" s="61">
        <f>43.2%/100%</f>
        <v>0.43200000000000005</v>
      </c>
      <c r="R33" s="16" t="str">
        <f t="shared" si="5"/>
        <v>óptimo</v>
      </c>
      <c r="S33" s="17" t="s">
        <v>315</v>
      </c>
      <c r="T33" s="38" t="s">
        <v>310</v>
      </c>
      <c r="U33" s="36" t="s">
        <v>311</v>
      </c>
      <c r="V33" s="34">
        <v>0.99</v>
      </c>
      <c r="W33" s="61">
        <v>0.14899999999999999</v>
      </c>
      <c r="X33" s="16" t="str">
        <f t="shared" si="6"/>
        <v>óptimo</v>
      </c>
      <c r="Y33" s="30"/>
      <c r="Z33" s="30"/>
      <c r="AA33" s="30"/>
      <c r="AB33" s="36" t="s">
        <v>310</v>
      </c>
      <c r="AC33" s="36" t="s">
        <v>311</v>
      </c>
      <c r="AD33" s="34">
        <v>0.99</v>
      </c>
      <c r="AE33" s="61">
        <v>0.14899999999999999</v>
      </c>
      <c r="AF33" s="16" t="str">
        <f t="shared" si="7"/>
        <v>óptimo</v>
      </c>
      <c r="AG33" s="30"/>
      <c r="AH33" s="32"/>
      <c r="AI33" s="24"/>
      <c r="AJ33" s="24"/>
      <c r="AK33" s="1"/>
      <c r="AL33" s="1"/>
      <c r="AM33" s="1"/>
      <c r="AN33" s="1"/>
      <c r="AO33" s="1"/>
    </row>
    <row r="34" spans="1:41" ht="99.75" customHeight="1" x14ac:dyDescent="0.3">
      <c r="A34" s="127"/>
      <c r="B34" s="39" t="s">
        <v>316</v>
      </c>
      <c r="C34" s="45" t="s">
        <v>317</v>
      </c>
      <c r="D34" s="46" t="s">
        <v>318</v>
      </c>
      <c r="E34" s="46" t="s">
        <v>319</v>
      </c>
      <c r="F34" s="46" t="s">
        <v>320</v>
      </c>
      <c r="G34" s="46" t="s">
        <v>318</v>
      </c>
      <c r="H34" s="62" t="s">
        <v>321</v>
      </c>
      <c r="I34" s="62" t="s">
        <v>322</v>
      </c>
      <c r="J34" s="44">
        <v>0.85</v>
      </c>
      <c r="K34" s="44">
        <v>0.13</v>
      </c>
      <c r="L34" s="49" t="str">
        <f t="shared" si="4"/>
        <v>riesgo</v>
      </c>
      <c r="M34" s="17" t="s">
        <v>323</v>
      </c>
      <c r="N34" s="62" t="s">
        <v>324</v>
      </c>
      <c r="O34" s="62" t="s">
        <v>325</v>
      </c>
      <c r="P34" s="63">
        <v>0.79700000000000004</v>
      </c>
      <c r="Q34" s="64">
        <v>0.37</v>
      </c>
      <c r="R34" s="49" t="str">
        <f t="shared" si="5"/>
        <v>riesgo</v>
      </c>
      <c r="S34" s="17" t="s">
        <v>326</v>
      </c>
      <c r="T34" s="40" t="s">
        <v>321</v>
      </c>
      <c r="U34" s="13" t="s">
        <v>322</v>
      </c>
      <c r="V34" s="15">
        <v>0.85</v>
      </c>
      <c r="W34" s="15">
        <v>0.13</v>
      </c>
      <c r="X34" s="16" t="str">
        <f t="shared" si="6"/>
        <v>riesgo</v>
      </c>
      <c r="Y34" s="30"/>
      <c r="Z34" s="30"/>
      <c r="AA34" s="30"/>
      <c r="AB34" s="13" t="s">
        <v>321</v>
      </c>
      <c r="AC34" s="13" t="s">
        <v>322</v>
      </c>
      <c r="AD34" s="15">
        <v>0.85</v>
      </c>
      <c r="AE34" s="15">
        <v>0.13</v>
      </c>
      <c r="AF34" s="16" t="str">
        <f t="shared" si="7"/>
        <v>riesgo</v>
      </c>
      <c r="AG34" s="30"/>
      <c r="AH34" s="32"/>
      <c r="AI34" s="24"/>
      <c r="AJ34" s="24"/>
      <c r="AK34" s="1"/>
      <c r="AL34" s="1"/>
      <c r="AM34" s="1"/>
      <c r="AN34" s="1"/>
      <c r="AO34" s="1"/>
    </row>
    <row r="35" spans="1:41" ht="99.75" customHeight="1" x14ac:dyDescent="0.3">
      <c r="A35" s="128"/>
      <c r="B35" s="39" t="s">
        <v>327</v>
      </c>
      <c r="C35" s="12" t="s">
        <v>328</v>
      </c>
      <c r="D35" s="13" t="s">
        <v>329</v>
      </c>
      <c r="E35" s="13" t="s">
        <v>330</v>
      </c>
      <c r="F35" s="13" t="s">
        <v>331</v>
      </c>
      <c r="G35" s="13" t="s">
        <v>329</v>
      </c>
      <c r="H35" s="13" t="s">
        <v>332</v>
      </c>
      <c r="I35" s="13" t="s">
        <v>333</v>
      </c>
      <c r="J35" s="41">
        <v>0.14299999999999999</v>
      </c>
      <c r="K35" s="43">
        <v>2.5999999999999999E-2</v>
      </c>
      <c r="L35" s="16" t="str">
        <f t="shared" si="4"/>
        <v>crítico</v>
      </c>
      <c r="M35" s="30" t="s">
        <v>334</v>
      </c>
      <c r="N35" s="14" t="s">
        <v>335</v>
      </c>
      <c r="O35" s="14" t="s">
        <v>336</v>
      </c>
      <c r="P35" s="41">
        <f>30.76%/69.23%</f>
        <v>0.44431604795608842</v>
      </c>
      <c r="Q35" s="65">
        <f>30.76%/100%</f>
        <v>0.30760000000000004</v>
      </c>
      <c r="R35" s="16" t="str">
        <f t="shared" si="5"/>
        <v>crítico</v>
      </c>
      <c r="S35" s="17" t="s">
        <v>337</v>
      </c>
      <c r="T35" s="40" t="s">
        <v>332</v>
      </c>
      <c r="U35" s="13" t="s">
        <v>333</v>
      </c>
      <c r="V35" s="41">
        <v>0.14299999999999999</v>
      </c>
      <c r="W35" s="43">
        <v>2.5999999999999999E-2</v>
      </c>
      <c r="X35" s="16" t="str">
        <f t="shared" si="6"/>
        <v>crítico</v>
      </c>
      <c r="Y35" s="30"/>
      <c r="Z35" s="30"/>
      <c r="AA35" s="30"/>
      <c r="AB35" s="13" t="s">
        <v>332</v>
      </c>
      <c r="AC35" s="13" t="s">
        <v>333</v>
      </c>
      <c r="AD35" s="41">
        <v>0.14299999999999999</v>
      </c>
      <c r="AE35" s="43">
        <v>2.5999999999999999E-2</v>
      </c>
      <c r="AF35" s="16" t="str">
        <f t="shared" si="7"/>
        <v>crítico</v>
      </c>
      <c r="AG35" s="30"/>
      <c r="AH35" s="32"/>
      <c r="AI35" s="24"/>
      <c r="AJ35" s="24"/>
      <c r="AK35" s="1"/>
      <c r="AL35" s="1"/>
      <c r="AM35" s="1"/>
      <c r="AN35" s="1"/>
      <c r="AO35" s="1"/>
    </row>
    <row r="36" spans="1:41" ht="99.75" customHeight="1" x14ac:dyDescent="0.3">
      <c r="A36" s="126" t="s">
        <v>338</v>
      </c>
      <c r="B36" s="129" t="s">
        <v>339</v>
      </c>
      <c r="C36" s="12" t="s">
        <v>340</v>
      </c>
      <c r="D36" s="13" t="s">
        <v>341</v>
      </c>
      <c r="E36" s="13" t="s">
        <v>342</v>
      </c>
      <c r="F36" s="13" t="s">
        <v>343</v>
      </c>
      <c r="G36" s="13" t="s">
        <v>341</v>
      </c>
      <c r="H36" s="13" t="s">
        <v>344</v>
      </c>
      <c r="I36" s="13" t="s">
        <v>344</v>
      </c>
      <c r="J36" s="15">
        <v>1</v>
      </c>
      <c r="K36" s="15">
        <v>0.25</v>
      </c>
      <c r="L36" s="16" t="str">
        <f t="shared" si="4"/>
        <v>óptimo</v>
      </c>
      <c r="M36" s="30" t="s">
        <v>345</v>
      </c>
      <c r="N36" s="13" t="s">
        <v>346</v>
      </c>
      <c r="O36" s="13" t="s">
        <v>346</v>
      </c>
      <c r="P36" s="15">
        <v>1</v>
      </c>
      <c r="Q36" s="15">
        <v>0.55000000000000004</v>
      </c>
      <c r="R36" s="16" t="str">
        <f t="shared" si="5"/>
        <v>óptimo</v>
      </c>
      <c r="S36" s="30" t="s">
        <v>347</v>
      </c>
      <c r="T36" s="40" t="s">
        <v>344</v>
      </c>
      <c r="U36" s="13" t="s">
        <v>344</v>
      </c>
      <c r="V36" s="15">
        <v>1</v>
      </c>
      <c r="W36" s="15">
        <v>0.24</v>
      </c>
      <c r="X36" s="16" t="str">
        <f t="shared" si="6"/>
        <v>óptimo</v>
      </c>
      <c r="Y36" s="30"/>
      <c r="Z36" s="30"/>
      <c r="AA36" s="30"/>
      <c r="AB36" s="13" t="s">
        <v>344</v>
      </c>
      <c r="AC36" s="13" t="s">
        <v>344</v>
      </c>
      <c r="AD36" s="15">
        <v>1</v>
      </c>
      <c r="AE36" s="15">
        <v>0.24</v>
      </c>
      <c r="AF36" s="16" t="str">
        <f t="shared" si="7"/>
        <v>óptimo</v>
      </c>
      <c r="AG36" s="30"/>
      <c r="AH36" s="32"/>
      <c r="AI36" s="24"/>
      <c r="AJ36" s="24"/>
      <c r="AK36" s="1"/>
      <c r="AL36" s="1"/>
      <c r="AM36" s="1"/>
      <c r="AN36" s="1"/>
      <c r="AO36" s="1"/>
    </row>
    <row r="37" spans="1:41" ht="99.75" customHeight="1" x14ac:dyDescent="0.3">
      <c r="A37" s="127"/>
      <c r="B37" s="130"/>
      <c r="C37" s="12" t="s">
        <v>348</v>
      </c>
      <c r="D37" s="13" t="s">
        <v>349</v>
      </c>
      <c r="E37" s="13" t="s">
        <v>342</v>
      </c>
      <c r="F37" s="13" t="s">
        <v>350</v>
      </c>
      <c r="G37" s="13" t="s">
        <v>349</v>
      </c>
      <c r="H37" s="13" t="s">
        <v>351</v>
      </c>
      <c r="I37" s="13" t="s">
        <v>351</v>
      </c>
      <c r="J37" s="15">
        <v>1</v>
      </c>
      <c r="K37" s="15">
        <v>0.2</v>
      </c>
      <c r="L37" s="16" t="str">
        <f t="shared" si="4"/>
        <v>óptimo</v>
      </c>
      <c r="M37" s="30" t="s">
        <v>352</v>
      </c>
      <c r="N37" s="13" t="s">
        <v>353</v>
      </c>
      <c r="O37" s="13" t="s">
        <v>353</v>
      </c>
      <c r="P37" s="15">
        <v>1</v>
      </c>
      <c r="Q37" s="15">
        <v>0.5</v>
      </c>
      <c r="R37" s="16" t="str">
        <f t="shared" si="5"/>
        <v>óptimo</v>
      </c>
      <c r="S37" s="30" t="s">
        <v>354</v>
      </c>
      <c r="T37" s="40" t="s">
        <v>351</v>
      </c>
      <c r="U37" s="13" t="s">
        <v>351</v>
      </c>
      <c r="V37" s="15">
        <v>1</v>
      </c>
      <c r="W37" s="15">
        <v>0.2</v>
      </c>
      <c r="X37" s="16" t="str">
        <f t="shared" si="6"/>
        <v>óptimo</v>
      </c>
      <c r="Y37" s="30"/>
      <c r="Z37" s="30"/>
      <c r="AA37" s="30"/>
      <c r="AB37" s="13" t="s">
        <v>351</v>
      </c>
      <c r="AC37" s="13" t="s">
        <v>351</v>
      </c>
      <c r="AD37" s="15">
        <v>1</v>
      </c>
      <c r="AE37" s="15">
        <v>0.2</v>
      </c>
      <c r="AF37" s="16" t="str">
        <f t="shared" si="7"/>
        <v>óptimo</v>
      </c>
      <c r="AG37" s="30"/>
      <c r="AH37" s="32"/>
      <c r="AI37" s="24"/>
      <c r="AJ37" s="24"/>
      <c r="AK37" s="1"/>
      <c r="AL37" s="1"/>
      <c r="AM37" s="1"/>
      <c r="AN37" s="1"/>
      <c r="AO37" s="1"/>
    </row>
    <row r="38" spans="1:41" ht="99.75" customHeight="1" x14ac:dyDescent="0.3">
      <c r="A38" s="127"/>
      <c r="B38" s="129" t="s">
        <v>355</v>
      </c>
      <c r="C38" s="12" t="s">
        <v>356</v>
      </c>
      <c r="D38" s="13" t="s">
        <v>357</v>
      </c>
      <c r="E38" s="13" t="s">
        <v>358</v>
      </c>
      <c r="F38" s="13" t="s">
        <v>359</v>
      </c>
      <c r="G38" s="13" t="s">
        <v>357</v>
      </c>
      <c r="H38" s="13" t="s">
        <v>360</v>
      </c>
      <c r="I38" s="13" t="s">
        <v>360</v>
      </c>
      <c r="J38" s="15">
        <v>1</v>
      </c>
      <c r="K38" s="15">
        <v>0.1</v>
      </c>
      <c r="L38" s="66" t="str">
        <f t="shared" si="4"/>
        <v>óptimo</v>
      </c>
      <c r="M38" s="67" t="s">
        <v>361</v>
      </c>
      <c r="N38" s="46" t="s">
        <v>362</v>
      </c>
      <c r="O38" s="46" t="s">
        <v>362</v>
      </c>
      <c r="P38" s="44">
        <v>1</v>
      </c>
      <c r="Q38" s="44">
        <v>0.3</v>
      </c>
      <c r="R38" s="66" t="str">
        <f t="shared" si="5"/>
        <v>óptimo</v>
      </c>
      <c r="S38" s="67" t="s">
        <v>363</v>
      </c>
      <c r="T38" s="40" t="s">
        <v>360</v>
      </c>
      <c r="U38" s="13" t="s">
        <v>360</v>
      </c>
      <c r="V38" s="15">
        <v>1</v>
      </c>
      <c r="W38" s="15">
        <v>0.1</v>
      </c>
      <c r="X38" s="66" t="str">
        <f t="shared" si="6"/>
        <v>óptimo</v>
      </c>
      <c r="Y38" s="69"/>
      <c r="Z38" s="68"/>
      <c r="AA38" s="70"/>
      <c r="AB38" s="13" t="s">
        <v>360</v>
      </c>
      <c r="AC38" s="13" t="s">
        <v>360</v>
      </c>
      <c r="AD38" s="15">
        <v>1</v>
      </c>
      <c r="AE38" s="15">
        <v>0.1</v>
      </c>
      <c r="AF38" s="66" t="str">
        <f t="shared" si="7"/>
        <v>óptimo</v>
      </c>
      <c r="AG38" s="69"/>
      <c r="AH38" s="70"/>
      <c r="AI38" s="71"/>
      <c r="AJ38" s="71"/>
      <c r="AK38" s="1"/>
      <c r="AL38" s="1"/>
      <c r="AM38" s="1"/>
      <c r="AN38" s="1"/>
      <c r="AO38" s="1"/>
    </row>
    <row r="39" spans="1:41" ht="99.75" customHeight="1" x14ac:dyDescent="0.3">
      <c r="A39" s="128"/>
      <c r="B39" s="130"/>
      <c r="C39" s="12" t="s">
        <v>364</v>
      </c>
      <c r="D39" s="13" t="s">
        <v>365</v>
      </c>
      <c r="E39" s="13" t="s">
        <v>342</v>
      </c>
      <c r="F39" s="13" t="s">
        <v>366</v>
      </c>
      <c r="G39" s="13" t="s">
        <v>365</v>
      </c>
      <c r="H39" s="13" t="s">
        <v>367</v>
      </c>
      <c r="I39" s="13" t="s">
        <v>367</v>
      </c>
      <c r="J39" s="15">
        <v>1</v>
      </c>
      <c r="K39" s="15">
        <v>0.22</v>
      </c>
      <c r="L39" s="16" t="str">
        <f t="shared" si="4"/>
        <v>óptimo</v>
      </c>
      <c r="M39" s="52" t="s">
        <v>368</v>
      </c>
      <c r="N39" s="13" t="s">
        <v>369</v>
      </c>
      <c r="O39" s="13" t="s">
        <v>369</v>
      </c>
      <c r="P39" s="15">
        <v>1</v>
      </c>
      <c r="Q39" s="15">
        <v>0.55600000000000005</v>
      </c>
      <c r="R39" s="16" t="str">
        <f t="shared" si="5"/>
        <v>óptimo</v>
      </c>
      <c r="S39" s="52" t="s">
        <v>370</v>
      </c>
      <c r="T39" s="40" t="s">
        <v>367</v>
      </c>
      <c r="U39" s="13" t="s">
        <v>367</v>
      </c>
      <c r="V39" s="15">
        <v>1</v>
      </c>
      <c r="W39" s="15">
        <v>0.22</v>
      </c>
      <c r="X39" s="16" t="str">
        <f t="shared" si="6"/>
        <v>óptimo</v>
      </c>
      <c r="Y39" s="52"/>
      <c r="Z39" s="52"/>
      <c r="AA39" s="52"/>
      <c r="AB39" s="13" t="s">
        <v>367</v>
      </c>
      <c r="AC39" s="13" t="s">
        <v>367</v>
      </c>
      <c r="AD39" s="15">
        <v>1</v>
      </c>
      <c r="AE39" s="15">
        <v>0.22</v>
      </c>
      <c r="AF39" s="16" t="str">
        <f t="shared" si="7"/>
        <v>óptimo</v>
      </c>
      <c r="AG39" s="52"/>
      <c r="AH39" s="72"/>
      <c r="AI39" s="24"/>
      <c r="AJ39" s="24"/>
      <c r="AK39" s="1"/>
      <c r="AL39" s="1"/>
      <c r="AM39" s="1"/>
      <c r="AN39" s="1"/>
      <c r="AO39" s="1"/>
    </row>
    <row r="40" spans="1:41" ht="12.75" customHeight="1" x14ac:dyDescent="0.3">
      <c r="A40" s="1"/>
      <c r="B40" s="1"/>
      <c r="C40" s="73"/>
      <c r="D40" s="74"/>
      <c r="E40" s="74"/>
      <c r="F40" s="73"/>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row>
    <row r="41" spans="1:41" ht="12.75" customHeight="1" x14ac:dyDescent="0.3">
      <c r="A41" s="1"/>
      <c r="B41" s="1"/>
      <c r="C41" s="73"/>
      <c r="D41" s="74"/>
      <c r="E41" s="74"/>
      <c r="F41" s="73"/>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row>
    <row r="42" spans="1:41" ht="12.75" customHeight="1" x14ac:dyDescent="0.3">
      <c r="A42" s="1"/>
      <c r="B42" s="1"/>
      <c r="C42" s="73"/>
      <c r="D42" s="74"/>
      <c r="E42" s="74"/>
      <c r="F42" s="73"/>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row>
    <row r="43" spans="1:41" ht="12.75" customHeight="1" x14ac:dyDescent="0.3">
      <c r="A43" s="1"/>
      <c r="B43" s="1"/>
      <c r="C43" s="73"/>
      <c r="D43" s="74"/>
      <c r="E43" s="74"/>
      <c r="F43" s="73"/>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row>
    <row r="44" spans="1:41" ht="12.75" customHeight="1" x14ac:dyDescent="0.3">
      <c r="A44" s="1"/>
      <c r="B44" s="1"/>
      <c r="C44" s="73"/>
      <c r="D44" s="74"/>
      <c r="E44" s="74"/>
      <c r="F44" s="73"/>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row>
    <row r="45" spans="1:41" ht="12.75" customHeight="1" x14ac:dyDescent="0.3">
      <c r="A45" s="1"/>
      <c r="B45" s="1"/>
      <c r="C45" s="73"/>
      <c r="D45" s="74"/>
      <c r="E45" s="74"/>
      <c r="F45" s="73"/>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row>
    <row r="46" spans="1:41" ht="12.75" customHeight="1" x14ac:dyDescent="0.3">
      <c r="A46" s="1"/>
      <c r="B46" s="1"/>
      <c r="C46" s="73"/>
      <c r="D46" s="74"/>
      <c r="E46" s="74"/>
      <c r="F46" s="73"/>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row>
    <row r="47" spans="1:41" ht="12.75" customHeight="1" x14ac:dyDescent="0.3">
      <c r="A47" s="1"/>
      <c r="B47" s="1"/>
      <c r="C47" s="73"/>
      <c r="D47" s="74"/>
      <c r="E47" s="74"/>
      <c r="F47" s="73"/>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row>
    <row r="48" spans="1:41" ht="12.75" customHeight="1" x14ac:dyDescent="0.3">
      <c r="A48" s="1"/>
      <c r="B48" s="1"/>
      <c r="C48" s="73"/>
      <c r="D48" s="74"/>
      <c r="E48" s="74"/>
      <c r="F48" s="73"/>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row>
    <row r="49" spans="1:41" ht="12.75" customHeight="1" x14ac:dyDescent="0.3">
      <c r="A49" s="1"/>
      <c r="B49" s="1"/>
      <c r="C49" s="73"/>
      <c r="D49" s="74"/>
      <c r="E49" s="74"/>
      <c r="F49" s="73"/>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row>
    <row r="50" spans="1:41" ht="12.75" customHeight="1" x14ac:dyDescent="0.3">
      <c r="A50" s="1"/>
      <c r="B50" s="1"/>
      <c r="C50" s="73"/>
      <c r="D50" s="74"/>
      <c r="E50" s="74"/>
      <c r="F50" s="73"/>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row>
    <row r="51" spans="1:41" ht="12.75" customHeight="1" x14ac:dyDescent="0.3">
      <c r="A51" s="1"/>
      <c r="B51" s="1"/>
      <c r="C51" s="73"/>
      <c r="D51" s="74"/>
      <c r="E51" s="74"/>
      <c r="F51" s="73"/>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row>
    <row r="52" spans="1:41" ht="12.75" customHeight="1" x14ac:dyDescent="0.3">
      <c r="A52" s="1"/>
      <c r="B52" s="1"/>
      <c r="C52" s="73"/>
      <c r="D52" s="74"/>
      <c r="E52" s="74"/>
      <c r="F52" s="73"/>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row>
    <row r="53" spans="1:41" ht="12.75" customHeight="1" x14ac:dyDescent="0.3">
      <c r="A53" s="1"/>
      <c r="B53" s="1"/>
      <c r="C53" s="73"/>
      <c r="D53" s="74"/>
      <c r="E53" s="74"/>
      <c r="F53" s="73"/>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row>
    <row r="54" spans="1:41" ht="12.75" customHeight="1" x14ac:dyDescent="0.3">
      <c r="A54" s="1"/>
      <c r="B54" s="1"/>
      <c r="C54" s="73"/>
      <c r="D54" s="74"/>
      <c r="E54" s="74"/>
      <c r="F54" s="73"/>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row>
    <row r="55" spans="1:41" ht="12.75" customHeight="1" x14ac:dyDescent="0.3">
      <c r="A55" s="1"/>
      <c r="B55" s="1"/>
      <c r="C55" s="73"/>
      <c r="D55" s="74"/>
      <c r="E55" s="74"/>
      <c r="F55" s="73"/>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row>
    <row r="56" spans="1:41" ht="12.75" customHeight="1" x14ac:dyDescent="0.3">
      <c r="A56" s="1"/>
      <c r="B56" s="1"/>
      <c r="C56" s="73"/>
      <c r="D56" s="74"/>
      <c r="E56" s="74"/>
      <c r="F56" s="73"/>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row>
    <row r="57" spans="1:41" ht="12.75" customHeight="1" x14ac:dyDescent="0.3">
      <c r="A57" s="1"/>
      <c r="B57" s="1"/>
      <c r="C57" s="73"/>
      <c r="D57" s="74"/>
      <c r="E57" s="74"/>
      <c r="F57" s="73"/>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row>
    <row r="58" spans="1:41" ht="12.75" customHeight="1" x14ac:dyDescent="0.3">
      <c r="A58" s="1"/>
      <c r="B58" s="1"/>
      <c r="C58" s="73"/>
      <c r="D58" s="74"/>
      <c r="E58" s="74"/>
      <c r="F58" s="73"/>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row>
    <row r="59" spans="1:41" ht="12.75" customHeight="1" x14ac:dyDescent="0.3">
      <c r="A59" s="1"/>
      <c r="B59" s="1"/>
      <c r="C59" s="73"/>
      <c r="D59" s="74"/>
      <c r="E59" s="74"/>
      <c r="F59" s="73"/>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row>
    <row r="60" spans="1:41" ht="12.75" customHeight="1" x14ac:dyDescent="0.3">
      <c r="A60" s="1"/>
      <c r="B60" s="1"/>
      <c r="C60" s="73"/>
      <c r="D60" s="74"/>
      <c r="E60" s="74"/>
      <c r="F60" s="73"/>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row>
    <row r="61" spans="1:41" ht="12.75" customHeight="1" x14ac:dyDescent="0.3">
      <c r="A61" s="1"/>
      <c r="B61" s="1"/>
      <c r="C61" s="73"/>
      <c r="D61" s="74"/>
      <c r="E61" s="74"/>
      <c r="F61" s="73"/>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row>
    <row r="62" spans="1:41" ht="12.75" customHeight="1" x14ac:dyDescent="0.3">
      <c r="A62" s="1"/>
      <c r="B62" s="1"/>
      <c r="C62" s="73"/>
      <c r="D62" s="74"/>
      <c r="E62" s="74"/>
      <c r="F62" s="73"/>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row>
    <row r="63" spans="1:41" ht="12.75" customHeight="1" x14ac:dyDescent="0.3">
      <c r="A63" s="1"/>
      <c r="B63" s="1"/>
      <c r="C63" s="73"/>
      <c r="D63" s="74"/>
      <c r="E63" s="74"/>
      <c r="F63" s="73"/>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row>
    <row r="64" spans="1:41" ht="12.75" customHeight="1" x14ac:dyDescent="0.3">
      <c r="A64" s="1"/>
      <c r="B64" s="1"/>
      <c r="C64" s="73"/>
      <c r="D64" s="74"/>
      <c r="E64" s="74"/>
      <c r="F64" s="73"/>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row>
    <row r="65" spans="1:41" ht="12.75" customHeight="1" x14ac:dyDescent="0.3">
      <c r="A65" s="1"/>
      <c r="B65" s="1"/>
      <c r="C65" s="73"/>
      <c r="D65" s="74"/>
      <c r="E65" s="74"/>
      <c r="F65" s="73"/>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row>
    <row r="66" spans="1:41" ht="12.75" customHeight="1" x14ac:dyDescent="0.3">
      <c r="A66" s="1"/>
      <c r="B66" s="1"/>
      <c r="C66" s="73"/>
      <c r="D66" s="74"/>
      <c r="E66" s="74"/>
      <c r="F66" s="73"/>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row>
    <row r="67" spans="1:41" ht="12.75" customHeight="1" x14ac:dyDescent="0.3">
      <c r="A67" s="1"/>
      <c r="B67" s="1"/>
      <c r="C67" s="75"/>
      <c r="D67" s="76"/>
      <c r="E67" s="74"/>
      <c r="F67" s="73"/>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row>
    <row r="68" spans="1:41" ht="12.75" customHeight="1" x14ac:dyDescent="0.3">
      <c r="A68" s="1"/>
      <c r="B68" s="1"/>
      <c r="C68" s="73"/>
      <c r="D68" s="74"/>
      <c r="E68" s="74"/>
      <c r="F68" s="73"/>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row>
    <row r="69" spans="1:41" ht="12.75" customHeight="1" x14ac:dyDescent="0.3">
      <c r="A69" s="1"/>
      <c r="B69" s="1"/>
      <c r="C69" s="73"/>
      <c r="D69" s="74"/>
      <c r="E69" s="74"/>
      <c r="F69" s="73"/>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row>
    <row r="70" spans="1:41" ht="12.75" customHeight="1" x14ac:dyDescent="0.3">
      <c r="A70" s="1"/>
      <c r="B70" s="1"/>
      <c r="C70" s="73"/>
      <c r="D70" s="74"/>
      <c r="E70" s="74"/>
      <c r="F70" s="73"/>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row>
    <row r="71" spans="1:41" ht="12.75" customHeight="1" x14ac:dyDescent="0.3">
      <c r="A71" s="1"/>
      <c r="B71" s="1"/>
      <c r="C71" s="73"/>
      <c r="D71" s="74"/>
      <c r="E71" s="74"/>
      <c r="F71" s="73"/>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row>
    <row r="72" spans="1:41" ht="12.75" customHeight="1" x14ac:dyDescent="0.3">
      <c r="A72" s="1"/>
      <c r="B72" s="1"/>
      <c r="C72" s="73"/>
      <c r="D72" s="74"/>
      <c r="E72" s="74"/>
      <c r="F72" s="73"/>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row>
    <row r="73" spans="1:41" ht="12.75" customHeight="1" x14ac:dyDescent="0.3">
      <c r="A73" s="1"/>
      <c r="B73" s="1"/>
      <c r="C73" s="73"/>
      <c r="D73" s="74"/>
      <c r="E73" s="74"/>
      <c r="F73" s="73"/>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row>
    <row r="74" spans="1:41" ht="12.75" customHeight="1" x14ac:dyDescent="0.3">
      <c r="A74" s="1"/>
      <c r="B74" s="1"/>
      <c r="C74" s="73"/>
      <c r="D74" s="74"/>
      <c r="E74" s="74"/>
      <c r="F74" s="73"/>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row>
    <row r="75" spans="1:41" ht="12.75" customHeight="1" x14ac:dyDescent="0.3">
      <c r="A75" s="1"/>
      <c r="B75" s="1"/>
      <c r="C75" s="73"/>
      <c r="D75" s="74"/>
      <c r="E75" s="74"/>
      <c r="F75" s="73"/>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row>
    <row r="76" spans="1:41" ht="12.75" customHeight="1" x14ac:dyDescent="0.3">
      <c r="A76" s="1"/>
      <c r="B76" s="1"/>
      <c r="C76" s="73"/>
      <c r="D76" s="74"/>
      <c r="E76" s="74"/>
      <c r="F76" s="73"/>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row>
    <row r="77" spans="1:41" ht="12.75" customHeight="1" x14ac:dyDescent="0.3">
      <c r="A77" s="1"/>
      <c r="B77" s="1"/>
      <c r="C77" s="73"/>
      <c r="D77" s="74"/>
      <c r="E77" s="74"/>
      <c r="F77" s="73"/>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row>
    <row r="78" spans="1:41" ht="12.75" customHeight="1" x14ac:dyDescent="0.3">
      <c r="A78" s="1"/>
      <c r="B78" s="1"/>
      <c r="C78" s="73"/>
      <c r="D78" s="74"/>
      <c r="E78" s="74"/>
      <c r="F78" s="73"/>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row>
    <row r="79" spans="1:41" ht="12.75" customHeight="1" x14ac:dyDescent="0.3">
      <c r="A79" s="1"/>
      <c r="B79" s="1"/>
      <c r="C79" s="73"/>
      <c r="D79" s="74"/>
      <c r="E79" s="74"/>
      <c r="F79" s="73"/>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row>
    <row r="80" spans="1:41" ht="12.75" customHeight="1" x14ac:dyDescent="0.3">
      <c r="A80" s="1"/>
      <c r="B80" s="1"/>
      <c r="C80" s="73"/>
      <c r="D80" s="74"/>
      <c r="E80" s="74"/>
      <c r="F80" s="73"/>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row>
    <row r="81" spans="1:41" ht="12.75" customHeight="1" x14ac:dyDescent="0.3">
      <c r="A81" s="1"/>
      <c r="B81" s="1"/>
      <c r="C81" s="73"/>
      <c r="D81" s="74"/>
      <c r="E81" s="74"/>
      <c r="F81" s="73"/>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row>
    <row r="82" spans="1:41" ht="12.75" customHeight="1" x14ac:dyDescent="0.3">
      <c r="A82" s="1"/>
      <c r="B82" s="1"/>
      <c r="C82" s="73"/>
      <c r="D82" s="74"/>
      <c r="E82" s="74"/>
      <c r="F82" s="73"/>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row>
    <row r="83" spans="1:41" ht="12.75" customHeight="1" x14ac:dyDescent="0.3">
      <c r="A83" s="1"/>
      <c r="B83" s="1"/>
      <c r="C83" s="73"/>
      <c r="D83" s="74"/>
      <c r="E83" s="74"/>
      <c r="F83" s="73"/>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row>
    <row r="84" spans="1:41" ht="12.75" customHeight="1" x14ac:dyDescent="0.3">
      <c r="A84" s="1"/>
      <c r="B84" s="1"/>
      <c r="C84" s="73"/>
      <c r="D84" s="74"/>
      <c r="E84" s="74"/>
      <c r="F84" s="73"/>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row>
    <row r="85" spans="1:41" ht="12.75" customHeight="1" x14ac:dyDescent="0.3">
      <c r="A85" s="1"/>
      <c r="B85" s="1"/>
      <c r="C85" s="73"/>
      <c r="D85" s="74"/>
      <c r="E85" s="74"/>
      <c r="F85" s="73"/>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row>
    <row r="86" spans="1:41" ht="12.75" customHeight="1" x14ac:dyDescent="0.3">
      <c r="A86" s="1"/>
      <c r="B86" s="1"/>
      <c r="C86" s="73"/>
      <c r="D86" s="74"/>
      <c r="E86" s="74"/>
      <c r="F86" s="73"/>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row>
    <row r="87" spans="1:41" ht="12.75" customHeight="1" x14ac:dyDescent="0.3">
      <c r="A87" s="1"/>
      <c r="B87" s="1"/>
      <c r="C87" s="73"/>
      <c r="D87" s="74"/>
      <c r="E87" s="74"/>
      <c r="F87" s="73"/>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row>
    <row r="88" spans="1:41" ht="12.75" customHeight="1" x14ac:dyDescent="0.3">
      <c r="A88" s="1"/>
      <c r="B88" s="1"/>
      <c r="C88" s="73"/>
      <c r="D88" s="74"/>
      <c r="E88" s="74"/>
      <c r="F88" s="73"/>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row>
    <row r="89" spans="1:41" ht="12.75" customHeight="1" x14ac:dyDescent="0.3">
      <c r="A89" s="1"/>
      <c r="B89" s="1"/>
      <c r="C89" s="73"/>
      <c r="D89" s="74"/>
      <c r="E89" s="74"/>
      <c r="F89" s="73"/>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row>
    <row r="90" spans="1:41" ht="12.75" customHeight="1" x14ac:dyDescent="0.3">
      <c r="A90" s="1"/>
      <c r="B90" s="1"/>
      <c r="C90" s="73"/>
      <c r="D90" s="74"/>
      <c r="E90" s="74"/>
      <c r="F90" s="73"/>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row>
    <row r="91" spans="1:41" ht="12.75" customHeight="1" x14ac:dyDescent="0.3">
      <c r="A91" s="1"/>
      <c r="B91" s="1"/>
      <c r="C91" s="73"/>
      <c r="D91" s="74"/>
      <c r="E91" s="74"/>
      <c r="F91" s="73"/>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row>
    <row r="92" spans="1:41" ht="12.75" customHeight="1" x14ac:dyDescent="0.3">
      <c r="A92" s="1"/>
      <c r="B92" s="1"/>
      <c r="C92" s="73"/>
      <c r="D92" s="74"/>
      <c r="E92" s="74"/>
      <c r="F92" s="73"/>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row>
    <row r="93" spans="1:41" ht="12.75" customHeight="1" x14ac:dyDescent="0.3">
      <c r="A93" s="1"/>
      <c r="B93" s="1"/>
      <c r="C93" s="73"/>
      <c r="D93" s="74"/>
      <c r="E93" s="74"/>
      <c r="F93" s="73"/>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row>
    <row r="94" spans="1:41" ht="12.75" customHeight="1" x14ac:dyDescent="0.3">
      <c r="A94" s="1"/>
      <c r="B94" s="1"/>
      <c r="C94" s="73"/>
      <c r="D94" s="74"/>
      <c r="E94" s="74"/>
      <c r="F94" s="73"/>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row>
    <row r="95" spans="1:41" ht="12.75" customHeight="1" x14ac:dyDescent="0.3">
      <c r="A95" s="1"/>
      <c r="B95" s="1"/>
      <c r="C95" s="73"/>
      <c r="D95" s="74"/>
      <c r="E95" s="74"/>
      <c r="F95" s="73"/>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row>
    <row r="96" spans="1:41" ht="12.75" customHeight="1" x14ac:dyDescent="0.3">
      <c r="A96" s="1"/>
      <c r="B96" s="1"/>
      <c r="C96" s="73"/>
      <c r="D96" s="74"/>
      <c r="E96" s="74"/>
      <c r="F96" s="73"/>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row>
    <row r="97" spans="1:41" ht="12.75" customHeight="1" x14ac:dyDescent="0.3">
      <c r="A97" s="1"/>
      <c r="B97" s="1"/>
      <c r="C97" s="73"/>
      <c r="D97" s="74"/>
      <c r="E97" s="74"/>
      <c r="F97" s="73"/>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row>
    <row r="98" spans="1:41" ht="12.75" customHeight="1" x14ac:dyDescent="0.3">
      <c r="A98" s="1"/>
      <c r="B98" s="1"/>
      <c r="C98" s="73"/>
      <c r="D98" s="74"/>
      <c r="E98" s="74"/>
      <c r="F98" s="73"/>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row>
    <row r="99" spans="1:41" ht="12.75" customHeight="1" x14ac:dyDescent="0.3">
      <c r="A99" s="1"/>
      <c r="B99" s="1"/>
      <c r="C99" s="73"/>
      <c r="D99" s="74"/>
      <c r="E99" s="74"/>
      <c r="F99" s="73"/>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row>
    <row r="100" spans="1:41" ht="12.75" customHeight="1" x14ac:dyDescent="0.3">
      <c r="A100" s="1"/>
      <c r="B100" s="1"/>
      <c r="C100" s="73"/>
      <c r="D100" s="74"/>
      <c r="E100" s="74"/>
      <c r="F100" s="73"/>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row>
    <row r="101" spans="1:41" ht="12.75" customHeight="1" x14ac:dyDescent="0.3">
      <c r="A101" s="1"/>
      <c r="B101" s="1"/>
      <c r="C101" s="73"/>
      <c r="D101" s="74"/>
      <c r="E101" s="74"/>
      <c r="F101" s="73"/>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row>
    <row r="102" spans="1:41" ht="12.75" customHeight="1" x14ac:dyDescent="0.3">
      <c r="A102" s="1"/>
      <c r="B102" s="1"/>
      <c r="C102" s="73"/>
      <c r="D102" s="74"/>
      <c r="E102" s="74"/>
      <c r="F102" s="73"/>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row>
    <row r="103" spans="1:41" ht="12.75" customHeight="1" x14ac:dyDescent="0.3">
      <c r="A103" s="1"/>
      <c r="B103" s="1"/>
      <c r="C103" s="73"/>
      <c r="D103" s="74"/>
      <c r="E103" s="74"/>
      <c r="F103" s="73"/>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row>
    <row r="104" spans="1:41" ht="12.75" customHeight="1" x14ac:dyDescent="0.3">
      <c r="A104" s="1"/>
      <c r="B104" s="1"/>
      <c r="C104" s="73"/>
      <c r="D104" s="74"/>
      <c r="E104" s="74"/>
      <c r="F104" s="73"/>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row>
    <row r="105" spans="1:41" ht="12.75" customHeight="1" x14ac:dyDescent="0.3">
      <c r="A105" s="1"/>
      <c r="B105" s="1"/>
      <c r="C105" s="73"/>
      <c r="D105" s="74"/>
      <c r="E105" s="74"/>
      <c r="F105" s="73"/>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row>
    <row r="106" spans="1:41" ht="12.75" customHeight="1" x14ac:dyDescent="0.3">
      <c r="A106" s="1"/>
      <c r="B106" s="1"/>
      <c r="C106" s="73"/>
      <c r="D106" s="74"/>
      <c r="E106" s="74"/>
      <c r="F106" s="73"/>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row>
    <row r="107" spans="1:41" ht="12.75" customHeight="1" x14ac:dyDescent="0.3">
      <c r="A107" s="1"/>
      <c r="B107" s="1"/>
      <c r="C107" s="73"/>
      <c r="D107" s="74"/>
      <c r="E107" s="74"/>
      <c r="F107" s="73"/>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row>
    <row r="108" spans="1:41" ht="12.75" customHeight="1" x14ac:dyDescent="0.3">
      <c r="A108" s="1"/>
      <c r="B108" s="1"/>
      <c r="C108" s="73"/>
      <c r="D108" s="74"/>
      <c r="E108" s="74"/>
      <c r="F108" s="73"/>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row>
    <row r="109" spans="1:41" ht="12.75" customHeight="1" x14ac:dyDescent="0.3">
      <c r="A109" s="1"/>
      <c r="B109" s="1"/>
      <c r="C109" s="73"/>
      <c r="D109" s="74"/>
      <c r="E109" s="74"/>
      <c r="F109" s="73"/>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row>
    <row r="110" spans="1:41" ht="12.75" customHeight="1" x14ac:dyDescent="0.3">
      <c r="A110" s="1"/>
      <c r="B110" s="1"/>
      <c r="C110" s="73"/>
      <c r="D110" s="74"/>
      <c r="E110" s="74"/>
      <c r="F110" s="73"/>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row>
    <row r="111" spans="1:41" ht="12.75" customHeight="1" x14ac:dyDescent="0.3">
      <c r="A111" s="1"/>
      <c r="B111" s="1"/>
      <c r="C111" s="73"/>
      <c r="D111" s="74"/>
      <c r="E111" s="74"/>
      <c r="F111" s="73"/>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row>
    <row r="112" spans="1:41" ht="12.75" customHeight="1" x14ac:dyDescent="0.3">
      <c r="A112" s="1"/>
      <c r="B112" s="1"/>
      <c r="C112" s="73"/>
      <c r="D112" s="74"/>
      <c r="E112" s="74"/>
      <c r="F112" s="73"/>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row>
    <row r="113" spans="1:41" ht="12.75" customHeight="1" x14ac:dyDescent="0.3">
      <c r="A113" s="1"/>
      <c r="B113" s="1"/>
      <c r="C113" s="73"/>
      <c r="D113" s="74"/>
      <c r="E113" s="74"/>
      <c r="F113" s="73"/>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row>
    <row r="114" spans="1:41" ht="12.75" customHeight="1" x14ac:dyDescent="0.3">
      <c r="A114" s="1"/>
      <c r="B114" s="1"/>
      <c r="C114" s="73"/>
      <c r="D114" s="74"/>
      <c r="E114" s="74"/>
      <c r="F114" s="73"/>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row>
    <row r="115" spans="1:41" ht="12.75" customHeight="1" x14ac:dyDescent="0.3">
      <c r="A115" s="1"/>
      <c r="B115" s="1"/>
      <c r="C115" s="73"/>
      <c r="D115" s="74"/>
      <c r="E115" s="74"/>
      <c r="F115" s="73"/>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row>
    <row r="116" spans="1:41" ht="12.75" customHeight="1" x14ac:dyDescent="0.3">
      <c r="A116" s="1"/>
      <c r="B116" s="1"/>
      <c r="C116" s="73"/>
      <c r="D116" s="74"/>
      <c r="E116" s="74"/>
      <c r="F116" s="73"/>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row>
    <row r="117" spans="1:41" ht="12.75" customHeight="1" x14ac:dyDescent="0.3">
      <c r="A117" s="1"/>
      <c r="B117" s="1"/>
      <c r="C117" s="73"/>
      <c r="D117" s="74"/>
      <c r="E117" s="74"/>
      <c r="F117" s="73"/>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row>
    <row r="118" spans="1:41" ht="12.75" customHeight="1" x14ac:dyDescent="0.3">
      <c r="A118" s="1"/>
      <c r="B118" s="1"/>
      <c r="C118" s="73"/>
      <c r="D118" s="74"/>
      <c r="E118" s="74"/>
      <c r="F118" s="73"/>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row>
    <row r="119" spans="1:41" ht="12.75" customHeight="1" x14ac:dyDescent="0.3">
      <c r="A119" s="1"/>
      <c r="B119" s="1"/>
      <c r="C119" s="73"/>
      <c r="D119" s="74"/>
      <c r="E119" s="74"/>
      <c r="F119" s="73"/>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row>
    <row r="120" spans="1:41" ht="12.75" customHeight="1" x14ac:dyDescent="0.3">
      <c r="A120" s="1"/>
      <c r="B120" s="1"/>
      <c r="C120" s="73"/>
      <c r="D120" s="74"/>
      <c r="E120" s="74"/>
      <c r="F120" s="73"/>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row>
    <row r="121" spans="1:41" ht="12.75" customHeight="1" x14ac:dyDescent="0.3">
      <c r="A121" s="1"/>
      <c r="B121" s="1"/>
      <c r="C121" s="73"/>
      <c r="D121" s="74"/>
      <c r="E121" s="74"/>
      <c r="F121" s="73"/>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row>
    <row r="122" spans="1:41" ht="12.75" customHeight="1" x14ac:dyDescent="0.3">
      <c r="A122" s="1"/>
      <c r="B122" s="1"/>
      <c r="C122" s="73"/>
      <c r="D122" s="74"/>
      <c r="E122" s="74"/>
      <c r="F122" s="73"/>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row>
    <row r="123" spans="1:41" ht="12.75" customHeight="1" x14ac:dyDescent="0.3">
      <c r="A123" s="1"/>
      <c r="B123" s="1"/>
      <c r="C123" s="73"/>
      <c r="D123" s="74"/>
      <c r="E123" s="74"/>
      <c r="F123" s="73"/>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row>
    <row r="124" spans="1:41" ht="12.75" customHeight="1" x14ac:dyDescent="0.3">
      <c r="A124" s="1"/>
      <c r="B124" s="1"/>
      <c r="C124" s="73"/>
      <c r="D124" s="74"/>
      <c r="E124" s="74"/>
      <c r="F124" s="73"/>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row>
    <row r="125" spans="1:41" ht="12.75" customHeight="1" x14ac:dyDescent="0.3">
      <c r="A125" s="1"/>
      <c r="B125" s="1"/>
      <c r="C125" s="73"/>
      <c r="D125" s="74"/>
      <c r="E125" s="74"/>
      <c r="F125" s="73"/>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row>
    <row r="126" spans="1:41" ht="12.75" customHeight="1" x14ac:dyDescent="0.3">
      <c r="A126" s="1"/>
      <c r="B126" s="1"/>
      <c r="C126" s="73"/>
      <c r="D126" s="74"/>
      <c r="E126" s="74"/>
      <c r="F126" s="73"/>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row>
    <row r="127" spans="1:41" ht="12.75" customHeight="1" x14ac:dyDescent="0.3">
      <c r="A127" s="1"/>
      <c r="B127" s="1"/>
      <c r="C127" s="73"/>
      <c r="D127" s="74"/>
      <c r="E127" s="74"/>
      <c r="F127" s="73"/>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row>
    <row r="128" spans="1:41" ht="12.75" customHeight="1" x14ac:dyDescent="0.3">
      <c r="A128" s="1"/>
      <c r="B128" s="1"/>
      <c r="C128" s="73"/>
      <c r="D128" s="74"/>
      <c r="E128" s="74"/>
      <c r="F128" s="73"/>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row>
    <row r="129" spans="1:41" ht="12.75" customHeight="1" x14ac:dyDescent="0.3">
      <c r="A129" s="1"/>
      <c r="B129" s="1"/>
      <c r="C129" s="73"/>
      <c r="D129" s="74"/>
      <c r="E129" s="74"/>
      <c r="F129" s="73"/>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row>
    <row r="130" spans="1:41" ht="12.75" customHeight="1" x14ac:dyDescent="0.3">
      <c r="A130" s="1"/>
      <c r="B130" s="1"/>
      <c r="C130" s="73"/>
      <c r="D130" s="74"/>
      <c r="E130" s="74"/>
      <c r="F130" s="73"/>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row>
    <row r="131" spans="1:41" ht="12.75" customHeight="1" x14ac:dyDescent="0.3">
      <c r="A131" s="1"/>
      <c r="B131" s="1"/>
      <c r="C131" s="73"/>
      <c r="D131" s="74"/>
      <c r="E131" s="74"/>
      <c r="F131" s="73"/>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row>
    <row r="132" spans="1:41" ht="12.75" customHeight="1" x14ac:dyDescent="0.3">
      <c r="A132" s="1"/>
      <c r="B132" s="1"/>
      <c r="C132" s="73"/>
      <c r="D132" s="74"/>
      <c r="E132" s="74"/>
      <c r="F132" s="73"/>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row>
    <row r="133" spans="1:41" ht="12.75" customHeight="1" x14ac:dyDescent="0.3">
      <c r="A133" s="1"/>
      <c r="B133" s="1"/>
      <c r="C133" s="73"/>
      <c r="D133" s="74"/>
      <c r="E133" s="74"/>
      <c r="F133" s="73"/>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row>
    <row r="134" spans="1:41" ht="12.75" customHeight="1" x14ac:dyDescent="0.3">
      <c r="A134" s="1"/>
      <c r="B134" s="1"/>
      <c r="C134" s="73"/>
      <c r="D134" s="74"/>
      <c r="E134" s="74"/>
      <c r="F134" s="73"/>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row>
    <row r="135" spans="1:41" ht="12.75" customHeight="1" x14ac:dyDescent="0.3">
      <c r="A135" s="1"/>
      <c r="B135" s="1"/>
      <c r="C135" s="73"/>
      <c r="D135" s="74"/>
      <c r="E135" s="74"/>
      <c r="F135" s="73"/>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row>
    <row r="136" spans="1:41" ht="12.75" customHeight="1" x14ac:dyDescent="0.3">
      <c r="A136" s="1"/>
      <c r="B136" s="1"/>
      <c r="C136" s="73"/>
      <c r="D136" s="74"/>
      <c r="E136" s="74"/>
      <c r="F136" s="73"/>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row>
    <row r="137" spans="1:41" ht="12.75" customHeight="1" x14ac:dyDescent="0.3">
      <c r="A137" s="1"/>
      <c r="B137" s="1"/>
      <c r="C137" s="73"/>
      <c r="D137" s="74"/>
      <c r="E137" s="74"/>
      <c r="F137" s="73"/>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row>
    <row r="138" spans="1:41" ht="12.75" customHeight="1" x14ac:dyDescent="0.3">
      <c r="A138" s="1"/>
      <c r="B138" s="1"/>
      <c r="C138" s="73"/>
      <c r="D138" s="74"/>
      <c r="E138" s="74"/>
      <c r="F138" s="73"/>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row>
    <row r="139" spans="1:41" ht="12.75" customHeight="1" x14ac:dyDescent="0.3">
      <c r="A139" s="1"/>
      <c r="B139" s="1"/>
      <c r="C139" s="73"/>
      <c r="D139" s="74"/>
      <c r="E139" s="74"/>
      <c r="F139" s="73"/>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row>
    <row r="140" spans="1:41" ht="12.75" customHeight="1" x14ac:dyDescent="0.3">
      <c r="A140" s="1"/>
      <c r="B140" s="1"/>
      <c r="C140" s="73"/>
      <c r="D140" s="74"/>
      <c r="E140" s="74"/>
      <c r="F140" s="73"/>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row>
    <row r="141" spans="1:41" ht="12.75" customHeight="1" x14ac:dyDescent="0.3">
      <c r="A141" s="1"/>
      <c r="B141" s="1"/>
      <c r="C141" s="73"/>
      <c r="D141" s="74"/>
      <c r="E141" s="74"/>
      <c r="F141" s="73"/>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row>
    <row r="142" spans="1:41" ht="12.75" customHeight="1" x14ac:dyDescent="0.3">
      <c r="A142" s="1"/>
      <c r="B142" s="1"/>
      <c r="C142" s="73"/>
      <c r="D142" s="74"/>
      <c r="E142" s="74"/>
      <c r="F142" s="73"/>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row>
    <row r="143" spans="1:41" ht="12.75" customHeight="1" x14ac:dyDescent="0.3">
      <c r="A143" s="1"/>
      <c r="B143" s="1"/>
      <c r="C143" s="73"/>
      <c r="D143" s="74"/>
      <c r="E143" s="74"/>
      <c r="F143" s="73"/>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row>
    <row r="144" spans="1:41" ht="12.75" customHeight="1" x14ac:dyDescent="0.3">
      <c r="A144" s="1"/>
      <c r="B144" s="1"/>
      <c r="C144" s="73"/>
      <c r="D144" s="74"/>
      <c r="E144" s="74"/>
      <c r="F144" s="73"/>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row>
    <row r="145" spans="1:41" ht="12.75" customHeight="1" x14ac:dyDescent="0.3">
      <c r="A145" s="1"/>
      <c r="B145" s="1"/>
      <c r="C145" s="73"/>
      <c r="D145" s="74"/>
      <c r="E145" s="74"/>
      <c r="F145" s="73"/>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row>
    <row r="146" spans="1:41" ht="12.75" customHeight="1" x14ac:dyDescent="0.3">
      <c r="A146" s="1"/>
      <c r="B146" s="1"/>
      <c r="C146" s="73"/>
      <c r="D146" s="74"/>
      <c r="E146" s="74"/>
      <c r="F146" s="73"/>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row>
    <row r="147" spans="1:41" ht="12.75" customHeight="1" x14ac:dyDescent="0.3">
      <c r="A147" s="1"/>
      <c r="B147" s="1"/>
      <c r="C147" s="73"/>
      <c r="D147" s="74"/>
      <c r="E147" s="74"/>
      <c r="F147" s="73"/>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row>
    <row r="148" spans="1:41" ht="12.75" customHeight="1" x14ac:dyDescent="0.3">
      <c r="A148" s="1"/>
      <c r="B148" s="1"/>
      <c r="C148" s="73"/>
      <c r="D148" s="74"/>
      <c r="E148" s="74"/>
      <c r="F148" s="73"/>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row>
    <row r="149" spans="1:41" ht="12.75" customHeight="1" x14ac:dyDescent="0.3">
      <c r="A149" s="1"/>
      <c r="B149" s="1"/>
      <c r="C149" s="73"/>
      <c r="D149" s="74"/>
      <c r="E149" s="74"/>
      <c r="F149" s="73"/>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row>
    <row r="150" spans="1:41" ht="12.75" customHeight="1" x14ac:dyDescent="0.3">
      <c r="A150" s="1"/>
      <c r="B150" s="1"/>
      <c r="C150" s="73"/>
      <c r="D150" s="74"/>
      <c r="E150" s="74"/>
      <c r="F150" s="73"/>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row>
    <row r="151" spans="1:41" ht="12.75" customHeight="1" x14ac:dyDescent="0.3">
      <c r="A151" s="1"/>
      <c r="B151" s="1"/>
      <c r="C151" s="73"/>
      <c r="D151" s="74"/>
      <c r="E151" s="74"/>
      <c r="F151" s="73"/>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row>
    <row r="152" spans="1:41" ht="12.75" customHeight="1" x14ac:dyDescent="0.3">
      <c r="A152" s="1"/>
      <c r="B152" s="1"/>
      <c r="C152" s="73"/>
      <c r="D152" s="74"/>
      <c r="E152" s="74"/>
      <c r="F152" s="73"/>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row>
    <row r="153" spans="1:41" ht="12.75" customHeight="1" x14ac:dyDescent="0.3">
      <c r="A153" s="1"/>
      <c r="B153" s="1"/>
      <c r="C153" s="73"/>
      <c r="D153" s="74"/>
      <c r="E153" s="74"/>
      <c r="F153" s="73"/>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row>
    <row r="154" spans="1:41" ht="12.75" customHeight="1" x14ac:dyDescent="0.3">
      <c r="A154" s="1"/>
      <c r="B154" s="1"/>
      <c r="C154" s="73"/>
      <c r="D154" s="74"/>
      <c r="E154" s="74"/>
      <c r="F154" s="73"/>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row>
    <row r="155" spans="1:41" ht="12.75" customHeight="1" x14ac:dyDescent="0.3">
      <c r="A155" s="1"/>
      <c r="B155" s="1"/>
      <c r="C155" s="73"/>
      <c r="D155" s="74"/>
      <c r="E155" s="74"/>
      <c r="F155" s="73"/>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row>
    <row r="156" spans="1:41" ht="12.75" customHeight="1" x14ac:dyDescent="0.3">
      <c r="A156" s="1"/>
      <c r="B156" s="1"/>
      <c r="C156" s="73"/>
      <c r="D156" s="74"/>
      <c r="E156" s="74"/>
      <c r="F156" s="73"/>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row>
    <row r="157" spans="1:41" ht="12.75" customHeight="1" x14ac:dyDescent="0.3">
      <c r="A157" s="1"/>
      <c r="B157" s="1"/>
      <c r="C157" s="73"/>
      <c r="D157" s="74"/>
      <c r="E157" s="74"/>
      <c r="F157" s="73"/>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row>
    <row r="158" spans="1:41" ht="12.75" customHeight="1" x14ac:dyDescent="0.3">
      <c r="A158" s="1"/>
      <c r="B158" s="1"/>
      <c r="C158" s="73"/>
      <c r="D158" s="74"/>
      <c r="E158" s="74"/>
      <c r="F158" s="73"/>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row>
    <row r="159" spans="1:41" ht="12.75" customHeight="1" x14ac:dyDescent="0.3">
      <c r="A159" s="1"/>
      <c r="B159" s="1"/>
      <c r="C159" s="73"/>
      <c r="D159" s="74"/>
      <c r="E159" s="74"/>
      <c r="F159" s="73"/>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row>
    <row r="160" spans="1:41" ht="12.75" customHeight="1" x14ac:dyDescent="0.3">
      <c r="A160" s="1"/>
      <c r="B160" s="1"/>
      <c r="C160" s="73"/>
      <c r="D160" s="74"/>
      <c r="E160" s="74"/>
      <c r="F160" s="73"/>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row>
    <row r="161" spans="1:41" ht="12.75" customHeight="1" x14ac:dyDescent="0.3">
      <c r="A161" s="1"/>
      <c r="B161" s="1"/>
      <c r="C161" s="73"/>
      <c r="D161" s="74"/>
      <c r="E161" s="74"/>
      <c r="F161" s="73"/>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row>
    <row r="162" spans="1:41" ht="12.75" customHeight="1" x14ac:dyDescent="0.3">
      <c r="A162" s="1"/>
      <c r="B162" s="1"/>
      <c r="C162" s="73"/>
      <c r="D162" s="74"/>
      <c r="E162" s="74"/>
      <c r="F162" s="73"/>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row>
    <row r="163" spans="1:41" ht="12.75" customHeight="1" x14ac:dyDescent="0.3">
      <c r="A163" s="1"/>
      <c r="B163" s="1"/>
      <c r="C163" s="73"/>
      <c r="D163" s="74"/>
      <c r="E163" s="74"/>
      <c r="F163" s="73"/>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row>
    <row r="164" spans="1:41" ht="12.75" customHeight="1" x14ac:dyDescent="0.3">
      <c r="A164" s="1"/>
      <c r="B164" s="1"/>
      <c r="C164" s="73"/>
      <c r="D164" s="74"/>
      <c r="E164" s="74"/>
      <c r="F164" s="73"/>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row>
    <row r="165" spans="1:41" ht="12.75" customHeight="1" x14ac:dyDescent="0.3">
      <c r="A165" s="1"/>
      <c r="B165" s="1"/>
      <c r="C165" s="73"/>
      <c r="D165" s="74"/>
      <c r="E165" s="74"/>
      <c r="F165" s="73"/>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row>
    <row r="166" spans="1:41" ht="12.75" customHeight="1" x14ac:dyDescent="0.3">
      <c r="A166" s="1"/>
      <c r="B166" s="1"/>
      <c r="C166" s="73"/>
      <c r="D166" s="74"/>
      <c r="E166" s="74"/>
      <c r="F166" s="73"/>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row>
    <row r="167" spans="1:41" ht="12.75" customHeight="1" x14ac:dyDescent="0.3">
      <c r="A167" s="1"/>
      <c r="B167" s="1"/>
      <c r="C167" s="73"/>
      <c r="D167" s="74"/>
      <c r="E167" s="74"/>
      <c r="F167" s="73"/>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row>
    <row r="168" spans="1:41" ht="12.75" customHeight="1" x14ac:dyDescent="0.3">
      <c r="A168" s="1"/>
      <c r="B168" s="1"/>
      <c r="C168" s="73"/>
      <c r="D168" s="74"/>
      <c r="E168" s="74"/>
      <c r="F168" s="73"/>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row>
    <row r="169" spans="1:41" ht="12.75" customHeight="1" x14ac:dyDescent="0.3">
      <c r="A169" s="1"/>
      <c r="B169" s="1"/>
      <c r="C169" s="73"/>
      <c r="D169" s="74"/>
      <c r="E169" s="74"/>
      <c r="F169" s="73"/>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row>
    <row r="170" spans="1:41" ht="12.75" customHeight="1" x14ac:dyDescent="0.3">
      <c r="A170" s="1"/>
      <c r="B170" s="1"/>
      <c r="C170" s="73"/>
      <c r="D170" s="74"/>
      <c r="E170" s="74"/>
      <c r="F170" s="73"/>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row>
    <row r="171" spans="1:41" ht="12.75" customHeight="1" x14ac:dyDescent="0.3">
      <c r="A171" s="1"/>
      <c r="B171" s="1"/>
      <c r="C171" s="73"/>
      <c r="D171" s="74"/>
      <c r="E171" s="74"/>
      <c r="F171" s="73"/>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row>
    <row r="172" spans="1:41" ht="12.75" customHeight="1" x14ac:dyDescent="0.3">
      <c r="A172" s="1"/>
      <c r="B172" s="1"/>
      <c r="C172" s="73"/>
      <c r="D172" s="74"/>
      <c r="E172" s="74"/>
      <c r="F172" s="73"/>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row>
    <row r="173" spans="1:41" ht="12.75" customHeight="1" x14ac:dyDescent="0.3">
      <c r="A173" s="1"/>
      <c r="B173" s="1"/>
      <c r="C173" s="73"/>
      <c r="D173" s="74"/>
      <c r="E173" s="74"/>
      <c r="F173" s="73"/>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row>
    <row r="174" spans="1:41" ht="12.75" customHeight="1" x14ac:dyDescent="0.3">
      <c r="A174" s="1"/>
      <c r="B174" s="1"/>
      <c r="C174" s="73"/>
      <c r="D174" s="74"/>
      <c r="E174" s="74"/>
      <c r="F174" s="73"/>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row>
    <row r="175" spans="1:41" ht="12.75" customHeight="1" x14ac:dyDescent="0.3">
      <c r="A175" s="1"/>
      <c r="B175" s="1"/>
      <c r="C175" s="73"/>
      <c r="D175" s="74"/>
      <c r="E175" s="74"/>
      <c r="F175" s="73"/>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row>
    <row r="176" spans="1:41" ht="12.75" customHeight="1" x14ac:dyDescent="0.3">
      <c r="A176" s="1"/>
      <c r="B176" s="1"/>
      <c r="C176" s="73"/>
      <c r="D176" s="74"/>
      <c r="E176" s="74"/>
      <c r="F176" s="73"/>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row>
    <row r="177" spans="1:41" ht="12.75" customHeight="1" x14ac:dyDescent="0.3">
      <c r="A177" s="1"/>
      <c r="B177" s="1"/>
      <c r="C177" s="73"/>
      <c r="D177" s="74"/>
      <c r="E177" s="74"/>
      <c r="F177" s="73"/>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row>
    <row r="178" spans="1:41" ht="12.75" customHeight="1" x14ac:dyDescent="0.3">
      <c r="A178" s="1"/>
      <c r="B178" s="1"/>
      <c r="C178" s="73"/>
      <c r="D178" s="74"/>
      <c r="E178" s="74"/>
      <c r="F178" s="73"/>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row>
    <row r="179" spans="1:41" ht="12.75" customHeight="1" x14ac:dyDescent="0.3">
      <c r="A179" s="1"/>
      <c r="B179" s="1"/>
      <c r="C179" s="73"/>
      <c r="D179" s="74"/>
      <c r="E179" s="74"/>
      <c r="F179" s="73"/>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row>
    <row r="180" spans="1:41" ht="12.75" customHeight="1" x14ac:dyDescent="0.3">
      <c r="A180" s="1"/>
      <c r="B180" s="1"/>
      <c r="C180" s="73"/>
      <c r="D180" s="74"/>
      <c r="E180" s="74"/>
      <c r="F180" s="73"/>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row>
    <row r="181" spans="1:41" ht="12.75" customHeight="1" x14ac:dyDescent="0.3">
      <c r="A181" s="1"/>
      <c r="B181" s="1"/>
      <c r="C181" s="73"/>
      <c r="D181" s="74"/>
      <c r="E181" s="74"/>
      <c r="F181" s="73"/>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row>
    <row r="182" spans="1:41" ht="12.75" customHeight="1" x14ac:dyDescent="0.3">
      <c r="A182" s="1"/>
      <c r="B182" s="1"/>
      <c r="C182" s="73"/>
      <c r="D182" s="74"/>
      <c r="E182" s="74"/>
      <c r="F182" s="73"/>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row>
    <row r="183" spans="1:41" ht="12.75" customHeight="1" x14ac:dyDescent="0.3">
      <c r="A183" s="1"/>
      <c r="B183" s="1"/>
      <c r="C183" s="73"/>
      <c r="D183" s="74"/>
      <c r="E183" s="74"/>
      <c r="F183" s="73"/>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row>
    <row r="184" spans="1:41" ht="12.75" customHeight="1" x14ac:dyDescent="0.3">
      <c r="A184" s="1"/>
      <c r="B184" s="1"/>
      <c r="C184" s="73"/>
      <c r="D184" s="74"/>
      <c r="E184" s="74"/>
      <c r="F184" s="73"/>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row>
    <row r="185" spans="1:41" ht="12.75" customHeight="1" x14ac:dyDescent="0.3">
      <c r="A185" s="1"/>
      <c r="B185" s="1"/>
      <c r="C185" s="73"/>
      <c r="D185" s="74"/>
      <c r="E185" s="74"/>
      <c r="F185" s="73"/>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row>
    <row r="186" spans="1:41" ht="12.75" customHeight="1" x14ac:dyDescent="0.3">
      <c r="A186" s="1"/>
      <c r="B186" s="1"/>
      <c r="C186" s="73"/>
      <c r="D186" s="74"/>
      <c r="E186" s="74"/>
      <c r="F186" s="73"/>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row>
    <row r="187" spans="1:41" ht="12.75" customHeight="1" x14ac:dyDescent="0.3">
      <c r="A187" s="1"/>
      <c r="B187" s="1"/>
      <c r="C187" s="73"/>
      <c r="D187" s="74"/>
      <c r="E187" s="74"/>
      <c r="F187" s="73"/>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row>
    <row r="188" spans="1:41" ht="12.75" customHeight="1" x14ac:dyDescent="0.3">
      <c r="A188" s="1"/>
      <c r="B188" s="1"/>
      <c r="C188" s="73"/>
      <c r="D188" s="74"/>
      <c r="E188" s="74"/>
      <c r="F188" s="73"/>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row>
    <row r="189" spans="1:41" ht="12.75" customHeight="1" x14ac:dyDescent="0.3">
      <c r="A189" s="1"/>
      <c r="B189" s="1"/>
      <c r="C189" s="73"/>
      <c r="D189" s="74"/>
      <c r="E189" s="74"/>
      <c r="F189" s="73"/>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row>
    <row r="190" spans="1:41" ht="12.75" customHeight="1" x14ac:dyDescent="0.3">
      <c r="A190" s="1"/>
      <c r="B190" s="1"/>
      <c r="C190" s="73"/>
      <c r="D190" s="74"/>
      <c r="E190" s="74"/>
      <c r="F190" s="73"/>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row>
    <row r="191" spans="1:41" ht="12.75" customHeight="1" x14ac:dyDescent="0.3">
      <c r="A191" s="1"/>
      <c r="B191" s="1"/>
      <c r="C191" s="73"/>
      <c r="D191" s="74"/>
      <c r="E191" s="74"/>
      <c r="F191" s="73"/>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row>
    <row r="192" spans="1:41" ht="12.75" customHeight="1" x14ac:dyDescent="0.3">
      <c r="A192" s="1"/>
      <c r="B192" s="1"/>
      <c r="C192" s="73"/>
      <c r="D192" s="74"/>
      <c r="E192" s="74"/>
      <c r="F192" s="73"/>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row>
    <row r="193" spans="1:41" ht="12.75" customHeight="1" x14ac:dyDescent="0.3">
      <c r="A193" s="1"/>
      <c r="B193" s="1"/>
      <c r="C193" s="73"/>
      <c r="D193" s="74"/>
      <c r="E193" s="74"/>
      <c r="F193" s="73"/>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row>
    <row r="194" spans="1:41" ht="12.75" customHeight="1" x14ac:dyDescent="0.3">
      <c r="A194" s="1"/>
      <c r="B194" s="1"/>
      <c r="C194" s="73"/>
      <c r="D194" s="74"/>
      <c r="E194" s="74"/>
      <c r="F194" s="73"/>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row>
    <row r="195" spans="1:41" ht="12.75" customHeight="1" x14ac:dyDescent="0.3">
      <c r="A195" s="1"/>
      <c r="B195" s="1"/>
      <c r="C195" s="73"/>
      <c r="D195" s="74"/>
      <c r="E195" s="74"/>
      <c r="F195" s="73"/>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row>
    <row r="196" spans="1:41" ht="12.75" customHeight="1" x14ac:dyDescent="0.3">
      <c r="A196" s="1"/>
      <c r="B196" s="1"/>
      <c r="C196" s="73"/>
      <c r="D196" s="74"/>
      <c r="E196" s="74"/>
      <c r="F196" s="73"/>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row>
    <row r="197" spans="1:41" ht="12.75" customHeight="1" x14ac:dyDescent="0.3">
      <c r="A197" s="1"/>
      <c r="B197" s="1"/>
      <c r="C197" s="73"/>
      <c r="D197" s="74"/>
      <c r="E197" s="74"/>
      <c r="F197" s="73"/>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row>
    <row r="198" spans="1:41" ht="12.75" customHeight="1" x14ac:dyDescent="0.3">
      <c r="A198" s="1"/>
      <c r="B198" s="1"/>
      <c r="C198" s="73"/>
      <c r="D198" s="74"/>
      <c r="E198" s="74"/>
      <c r="F198" s="73"/>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row>
    <row r="199" spans="1:41" ht="12.75" customHeight="1" x14ac:dyDescent="0.3">
      <c r="A199" s="1"/>
      <c r="B199" s="1"/>
      <c r="C199" s="73"/>
      <c r="D199" s="74"/>
      <c r="E199" s="74"/>
      <c r="F199" s="73"/>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row>
    <row r="200" spans="1:41" ht="12.75" customHeight="1" x14ac:dyDescent="0.3">
      <c r="A200" s="1"/>
      <c r="B200" s="1"/>
      <c r="C200" s="73"/>
      <c r="D200" s="74"/>
      <c r="E200" s="74"/>
      <c r="F200" s="73"/>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row>
    <row r="201" spans="1:41" ht="12.75" customHeight="1" x14ac:dyDescent="0.3">
      <c r="A201" s="1"/>
      <c r="B201" s="1"/>
      <c r="C201" s="73"/>
      <c r="D201" s="74"/>
      <c r="E201" s="74"/>
      <c r="F201" s="73"/>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row>
    <row r="202" spans="1:41" ht="12.75" customHeight="1" x14ac:dyDescent="0.3">
      <c r="A202" s="1"/>
      <c r="B202" s="1"/>
      <c r="C202" s="73"/>
      <c r="D202" s="74"/>
      <c r="E202" s="74"/>
      <c r="F202" s="73"/>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row>
    <row r="203" spans="1:41" ht="12.75" customHeight="1" x14ac:dyDescent="0.3">
      <c r="A203" s="1"/>
      <c r="B203" s="1"/>
      <c r="C203" s="73"/>
      <c r="D203" s="74"/>
      <c r="E203" s="74"/>
      <c r="F203" s="73"/>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row>
    <row r="204" spans="1:41" ht="12.75" customHeight="1" x14ac:dyDescent="0.3">
      <c r="A204" s="1"/>
      <c r="B204" s="1"/>
      <c r="C204" s="73"/>
      <c r="D204" s="74"/>
      <c r="E204" s="74"/>
      <c r="F204" s="73"/>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row>
    <row r="205" spans="1:41" ht="12.75" customHeight="1" x14ac:dyDescent="0.3">
      <c r="A205" s="1"/>
      <c r="B205" s="1"/>
      <c r="C205" s="73"/>
      <c r="D205" s="74"/>
      <c r="E205" s="74"/>
      <c r="F205" s="73"/>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row>
    <row r="206" spans="1:41" ht="12.75" customHeight="1" x14ac:dyDescent="0.3">
      <c r="A206" s="1"/>
      <c r="B206" s="1"/>
      <c r="C206" s="73"/>
      <c r="D206" s="74"/>
      <c r="E206" s="74"/>
      <c r="F206" s="73"/>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row>
    <row r="207" spans="1:41" ht="12.75" customHeight="1" x14ac:dyDescent="0.3">
      <c r="A207" s="1"/>
      <c r="B207" s="1"/>
      <c r="C207" s="73"/>
      <c r="D207" s="74"/>
      <c r="E207" s="74"/>
      <c r="F207" s="73"/>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row>
    <row r="208" spans="1:41" ht="12.75" customHeight="1" x14ac:dyDescent="0.3">
      <c r="A208" s="1"/>
      <c r="B208" s="1"/>
      <c r="C208" s="73"/>
      <c r="D208" s="74"/>
      <c r="E208" s="74"/>
      <c r="F208" s="73"/>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row>
    <row r="209" spans="1:41" ht="12.75" customHeight="1" x14ac:dyDescent="0.3">
      <c r="A209" s="1"/>
      <c r="B209" s="1"/>
      <c r="C209" s="73"/>
      <c r="D209" s="74"/>
      <c r="E209" s="74"/>
      <c r="F209" s="73"/>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row>
    <row r="210" spans="1:41" ht="12.75" customHeight="1" x14ac:dyDescent="0.3">
      <c r="A210" s="1"/>
      <c r="B210" s="1"/>
      <c r="C210" s="73"/>
      <c r="D210" s="74"/>
      <c r="E210" s="74"/>
      <c r="F210" s="73"/>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row>
    <row r="211" spans="1:41" ht="12.75" customHeight="1" x14ac:dyDescent="0.3">
      <c r="A211" s="1"/>
      <c r="B211" s="1"/>
      <c r="C211" s="73"/>
      <c r="D211" s="74"/>
      <c r="E211" s="74"/>
      <c r="F211" s="73"/>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row>
    <row r="212" spans="1:41" ht="12.75" customHeight="1" x14ac:dyDescent="0.3">
      <c r="A212" s="1"/>
      <c r="B212" s="1"/>
      <c r="C212" s="73"/>
      <c r="D212" s="74"/>
      <c r="E212" s="74"/>
      <c r="F212" s="73"/>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row>
    <row r="213" spans="1:41" ht="12.75" customHeight="1" x14ac:dyDescent="0.3">
      <c r="A213" s="1"/>
      <c r="B213" s="1"/>
      <c r="C213" s="73"/>
      <c r="D213" s="74"/>
      <c r="E213" s="74"/>
      <c r="F213" s="73"/>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row>
    <row r="214" spans="1:41" ht="12.75" customHeight="1" x14ac:dyDescent="0.3">
      <c r="A214" s="1"/>
      <c r="B214" s="1"/>
      <c r="C214" s="73"/>
      <c r="D214" s="74"/>
      <c r="E214" s="74"/>
      <c r="F214" s="73"/>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row>
    <row r="215" spans="1:41" ht="12.75" customHeight="1" x14ac:dyDescent="0.3">
      <c r="A215" s="1"/>
      <c r="B215" s="1"/>
      <c r="C215" s="73"/>
      <c r="D215" s="74"/>
      <c r="E215" s="74"/>
      <c r="F215" s="73"/>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row>
    <row r="216" spans="1:41" ht="12.75" customHeight="1" x14ac:dyDescent="0.3">
      <c r="A216" s="1"/>
      <c r="B216" s="1"/>
      <c r="C216" s="73"/>
      <c r="D216" s="74"/>
      <c r="E216" s="74"/>
      <c r="F216" s="73"/>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row>
    <row r="217" spans="1:41" ht="12.75" customHeight="1" x14ac:dyDescent="0.3">
      <c r="A217" s="1"/>
      <c r="B217" s="1"/>
      <c r="C217" s="73"/>
      <c r="D217" s="74"/>
      <c r="E217" s="74"/>
      <c r="F217" s="73"/>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row>
    <row r="218" spans="1:41" ht="12.75" customHeight="1" x14ac:dyDescent="0.3">
      <c r="A218" s="1"/>
      <c r="B218" s="1"/>
      <c r="C218" s="73"/>
      <c r="D218" s="74"/>
      <c r="E218" s="74"/>
      <c r="F218" s="73"/>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row>
    <row r="219" spans="1:41" ht="12.75" customHeight="1" x14ac:dyDescent="0.3">
      <c r="A219" s="1"/>
      <c r="B219" s="1"/>
      <c r="C219" s="73"/>
      <c r="D219" s="74"/>
      <c r="E219" s="74"/>
      <c r="F219" s="73"/>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row>
    <row r="220" spans="1:41" ht="12.75" customHeight="1" x14ac:dyDescent="0.3">
      <c r="A220" s="1"/>
      <c r="B220" s="1"/>
      <c r="C220" s="73"/>
      <c r="D220" s="74"/>
      <c r="E220" s="74"/>
      <c r="F220" s="73"/>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row>
    <row r="221" spans="1:41" ht="12.75" customHeight="1" x14ac:dyDescent="0.3">
      <c r="A221" s="1"/>
      <c r="B221" s="1"/>
      <c r="C221" s="73"/>
      <c r="D221" s="74"/>
      <c r="E221" s="74"/>
      <c r="F221" s="73"/>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row>
    <row r="222" spans="1:41" ht="12.75" customHeight="1" x14ac:dyDescent="0.3">
      <c r="A222" s="1"/>
      <c r="B222" s="1"/>
      <c r="C222" s="73"/>
      <c r="D222" s="74"/>
      <c r="E222" s="74"/>
      <c r="F222" s="73"/>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row>
    <row r="223" spans="1:41" ht="12.75" customHeight="1" x14ac:dyDescent="0.3">
      <c r="A223" s="1"/>
      <c r="B223" s="1"/>
      <c r="C223" s="73"/>
      <c r="D223" s="74"/>
      <c r="E223" s="74"/>
      <c r="F223" s="73"/>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row>
    <row r="224" spans="1:41" ht="12.75" customHeight="1" x14ac:dyDescent="0.3">
      <c r="A224" s="1"/>
      <c r="B224" s="1"/>
      <c r="C224" s="73"/>
      <c r="D224" s="74"/>
      <c r="E224" s="74"/>
      <c r="F224" s="73"/>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row>
    <row r="225" spans="1:41" ht="12.75" customHeight="1" x14ac:dyDescent="0.3">
      <c r="A225" s="1"/>
      <c r="B225" s="1"/>
      <c r="C225" s="73"/>
      <c r="D225" s="74"/>
      <c r="E225" s="74"/>
      <c r="F225" s="73"/>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row>
    <row r="226" spans="1:41" ht="12.75" customHeight="1" x14ac:dyDescent="0.3">
      <c r="A226" s="1"/>
      <c r="B226" s="1"/>
      <c r="C226" s="73"/>
      <c r="D226" s="74"/>
      <c r="E226" s="74"/>
      <c r="F226" s="73"/>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row>
    <row r="227" spans="1:41" ht="12.75" customHeight="1" x14ac:dyDescent="0.3">
      <c r="A227" s="1"/>
      <c r="B227" s="1"/>
      <c r="C227" s="73"/>
      <c r="D227" s="74"/>
      <c r="E227" s="74"/>
      <c r="F227" s="73"/>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row>
    <row r="228" spans="1:41" ht="12.75" customHeight="1" x14ac:dyDescent="0.3">
      <c r="A228" s="1"/>
      <c r="B228" s="1"/>
      <c r="C228" s="73"/>
      <c r="D228" s="74"/>
      <c r="E228" s="74"/>
      <c r="F228" s="73"/>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row>
    <row r="229" spans="1:41" ht="12.75" customHeight="1" x14ac:dyDescent="0.3">
      <c r="A229" s="1"/>
      <c r="B229" s="1"/>
      <c r="C229" s="73"/>
      <c r="D229" s="74"/>
      <c r="E229" s="74"/>
      <c r="F229" s="73"/>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row>
    <row r="230" spans="1:41" ht="12.75" customHeight="1" x14ac:dyDescent="0.3">
      <c r="A230" s="1"/>
      <c r="B230" s="1"/>
      <c r="C230" s="73"/>
      <c r="D230" s="74"/>
      <c r="E230" s="74"/>
      <c r="F230" s="73"/>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row>
    <row r="231" spans="1:41" ht="12.75" customHeight="1" x14ac:dyDescent="0.3">
      <c r="A231" s="1"/>
      <c r="B231" s="1"/>
      <c r="C231" s="73"/>
      <c r="D231" s="74"/>
      <c r="E231" s="74"/>
      <c r="F231" s="73"/>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row>
    <row r="232" spans="1:41" ht="12.75" customHeight="1" x14ac:dyDescent="0.3">
      <c r="A232" s="1"/>
      <c r="B232" s="1"/>
      <c r="C232" s="73"/>
      <c r="D232" s="74"/>
      <c r="E232" s="74"/>
      <c r="F232" s="73"/>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row>
    <row r="233" spans="1:41" ht="12.75" customHeight="1" x14ac:dyDescent="0.3">
      <c r="A233" s="1"/>
      <c r="B233" s="1"/>
      <c r="C233" s="73"/>
      <c r="D233" s="74"/>
      <c r="E233" s="74"/>
      <c r="F233" s="73"/>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row>
    <row r="234" spans="1:41" ht="12.75" customHeight="1" x14ac:dyDescent="0.3">
      <c r="A234" s="1"/>
      <c r="B234" s="1"/>
      <c r="C234" s="73"/>
      <c r="D234" s="74"/>
      <c r="E234" s="74"/>
      <c r="F234" s="73"/>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row>
    <row r="235" spans="1:41" ht="12.75" customHeight="1" x14ac:dyDescent="0.3">
      <c r="A235" s="1"/>
      <c r="B235" s="1"/>
      <c r="C235" s="73"/>
      <c r="D235" s="74"/>
      <c r="E235" s="74"/>
      <c r="F235" s="73"/>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row>
    <row r="236" spans="1:41" ht="12.75" customHeight="1" x14ac:dyDescent="0.3">
      <c r="A236" s="1"/>
      <c r="B236" s="1"/>
      <c r="C236" s="73"/>
      <c r="D236" s="74"/>
      <c r="E236" s="74"/>
      <c r="F236" s="73"/>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row>
    <row r="237" spans="1:41" ht="12.75" customHeight="1" x14ac:dyDescent="0.3">
      <c r="A237" s="1"/>
      <c r="B237" s="1"/>
      <c r="C237" s="73"/>
      <c r="D237" s="74"/>
      <c r="E237" s="74"/>
      <c r="F237" s="73"/>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row>
    <row r="238" spans="1:41" ht="12.75" customHeight="1" x14ac:dyDescent="0.3">
      <c r="A238" s="1"/>
      <c r="B238" s="1"/>
      <c r="C238" s="73"/>
      <c r="D238" s="74"/>
      <c r="E238" s="74"/>
      <c r="F238" s="73"/>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row>
    <row r="239" spans="1:41" ht="12.75" customHeight="1" x14ac:dyDescent="0.3">
      <c r="A239" s="1"/>
      <c r="B239" s="1"/>
      <c r="C239" s="73"/>
      <c r="D239" s="74"/>
      <c r="E239" s="74"/>
      <c r="F239" s="73"/>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row>
    <row r="240" spans="1:41" ht="12.75" customHeight="1" x14ac:dyDescent="0.3">
      <c r="A240" s="77"/>
      <c r="B240" s="77"/>
      <c r="C240" s="77"/>
      <c r="D240" s="77"/>
      <c r="E240" s="77"/>
      <c r="F240" s="77"/>
      <c r="G240" s="77"/>
      <c r="H240" s="77"/>
      <c r="I240" s="77"/>
      <c r="J240" s="77"/>
      <c r="K240" s="77"/>
      <c r="L240" s="77"/>
      <c r="M240" s="77"/>
      <c r="N240" s="77"/>
      <c r="O240" s="77"/>
      <c r="P240" s="77"/>
      <c r="Q240" s="77"/>
      <c r="R240" s="77"/>
      <c r="S240" s="77"/>
      <c r="T240" s="77"/>
      <c r="U240" s="77"/>
      <c r="V240" s="77"/>
      <c r="W240" s="77"/>
      <c r="X240" s="77"/>
      <c r="Y240" s="77"/>
      <c r="Z240" s="77"/>
      <c r="AA240" s="77"/>
      <c r="AB240" s="77"/>
      <c r="AC240" s="77"/>
      <c r="AD240" s="77"/>
      <c r="AE240" s="77"/>
      <c r="AF240" s="77"/>
      <c r="AG240" s="77"/>
      <c r="AH240" s="77"/>
      <c r="AI240" s="77"/>
      <c r="AJ240" s="77"/>
      <c r="AK240" s="77"/>
      <c r="AL240" s="77"/>
      <c r="AM240" s="77"/>
      <c r="AN240" s="77"/>
      <c r="AO240" s="77"/>
    </row>
    <row r="241" spans="1:41" ht="12.75" customHeight="1" x14ac:dyDescent="0.3">
      <c r="A241" s="77"/>
      <c r="B241" s="77"/>
      <c r="C241" s="77"/>
      <c r="D241" s="77"/>
      <c r="E241" s="77"/>
      <c r="F241" s="77"/>
      <c r="G241" s="77"/>
      <c r="H241" s="77"/>
      <c r="I241" s="77"/>
      <c r="J241" s="77"/>
      <c r="K241" s="77"/>
      <c r="L241" s="77"/>
      <c r="M241" s="77"/>
      <c r="N241" s="77"/>
      <c r="O241" s="77"/>
      <c r="P241" s="77"/>
      <c r="Q241" s="77"/>
      <c r="R241" s="77"/>
      <c r="S241" s="77"/>
      <c r="T241" s="77"/>
      <c r="U241" s="77"/>
      <c r="V241" s="77"/>
      <c r="W241" s="77"/>
      <c r="X241" s="77"/>
      <c r="Y241" s="77"/>
      <c r="Z241" s="77"/>
      <c r="AA241" s="77"/>
      <c r="AB241" s="77"/>
      <c r="AC241" s="77"/>
      <c r="AD241" s="77"/>
      <c r="AE241" s="77"/>
      <c r="AF241" s="77"/>
      <c r="AG241" s="77"/>
      <c r="AH241" s="77"/>
      <c r="AI241" s="77"/>
      <c r="AJ241" s="77"/>
      <c r="AK241" s="77"/>
      <c r="AL241" s="77"/>
      <c r="AM241" s="77"/>
      <c r="AN241" s="77"/>
      <c r="AO241" s="77"/>
    </row>
    <row r="242" spans="1:41" ht="12.75" customHeight="1" x14ac:dyDescent="0.3">
      <c r="A242" s="77"/>
      <c r="B242" s="77"/>
      <c r="C242" s="77"/>
      <c r="D242" s="77"/>
      <c r="E242" s="77"/>
      <c r="F242" s="77"/>
      <c r="G242" s="77"/>
      <c r="H242" s="77"/>
      <c r="I242" s="77"/>
      <c r="J242" s="77"/>
      <c r="K242" s="77"/>
      <c r="L242" s="77"/>
      <c r="M242" s="77"/>
      <c r="N242" s="77"/>
      <c r="O242" s="77"/>
      <c r="P242" s="77"/>
      <c r="Q242" s="77"/>
      <c r="R242" s="77"/>
      <c r="S242" s="77"/>
      <c r="T242" s="77"/>
      <c r="U242" s="77"/>
      <c r="V242" s="77"/>
      <c r="W242" s="77"/>
      <c r="X242" s="77"/>
      <c r="Y242" s="77"/>
      <c r="Z242" s="77"/>
      <c r="AA242" s="77"/>
      <c r="AB242" s="77"/>
      <c r="AC242" s="77"/>
      <c r="AD242" s="77"/>
      <c r="AE242" s="77"/>
      <c r="AF242" s="77"/>
      <c r="AG242" s="77"/>
      <c r="AH242" s="77"/>
      <c r="AI242" s="77"/>
      <c r="AJ242" s="77"/>
      <c r="AK242" s="77"/>
      <c r="AL242" s="77"/>
      <c r="AM242" s="77"/>
      <c r="AN242" s="77"/>
      <c r="AO242" s="77"/>
    </row>
    <row r="243" spans="1:41" ht="12.75" customHeight="1" x14ac:dyDescent="0.3">
      <c r="A243" s="77"/>
      <c r="B243" s="77"/>
      <c r="C243" s="77"/>
      <c r="D243" s="77"/>
      <c r="E243" s="77"/>
      <c r="F243" s="77"/>
      <c r="G243" s="77"/>
      <c r="H243" s="77"/>
      <c r="I243" s="77"/>
      <c r="J243" s="77"/>
      <c r="K243" s="77"/>
      <c r="L243" s="77"/>
      <c r="M243" s="77"/>
      <c r="N243" s="77"/>
      <c r="O243" s="77"/>
      <c r="P243" s="77"/>
      <c r="Q243" s="77"/>
      <c r="R243" s="77"/>
      <c r="S243" s="77"/>
      <c r="T243" s="77"/>
      <c r="U243" s="77"/>
      <c r="V243" s="77"/>
      <c r="W243" s="77"/>
      <c r="X243" s="77"/>
      <c r="Y243" s="77"/>
      <c r="Z243" s="77"/>
      <c r="AA243" s="77"/>
      <c r="AB243" s="77"/>
      <c r="AC243" s="77"/>
      <c r="AD243" s="77"/>
      <c r="AE243" s="77"/>
      <c r="AF243" s="77"/>
      <c r="AG243" s="77"/>
      <c r="AH243" s="77"/>
      <c r="AI243" s="77"/>
      <c r="AJ243" s="77"/>
      <c r="AK243" s="77"/>
      <c r="AL243" s="77"/>
      <c r="AM243" s="77"/>
      <c r="AN243" s="77"/>
      <c r="AO243" s="77"/>
    </row>
    <row r="244" spans="1:41" ht="12.75" customHeight="1" x14ac:dyDescent="0.3">
      <c r="A244" s="77"/>
      <c r="B244" s="77"/>
      <c r="C244" s="77"/>
      <c r="D244" s="77"/>
      <c r="E244" s="77"/>
      <c r="F244" s="77"/>
      <c r="G244" s="77"/>
      <c r="H244" s="77"/>
      <c r="I244" s="77"/>
      <c r="J244" s="77"/>
      <c r="K244" s="77"/>
      <c r="L244" s="77"/>
      <c r="M244" s="77"/>
      <c r="N244" s="77"/>
      <c r="O244" s="77"/>
      <c r="P244" s="77"/>
      <c r="Q244" s="77"/>
      <c r="R244" s="77"/>
      <c r="S244" s="77"/>
      <c r="T244" s="77"/>
      <c r="U244" s="77"/>
      <c r="V244" s="77"/>
      <c r="W244" s="77"/>
      <c r="X244" s="77"/>
      <c r="Y244" s="77"/>
      <c r="Z244" s="77"/>
      <c r="AA244" s="77"/>
      <c r="AB244" s="77"/>
      <c r="AC244" s="77"/>
      <c r="AD244" s="77"/>
      <c r="AE244" s="77"/>
      <c r="AF244" s="77"/>
      <c r="AG244" s="77"/>
      <c r="AH244" s="77"/>
      <c r="AI244" s="77"/>
      <c r="AJ244" s="77"/>
      <c r="AK244" s="77"/>
      <c r="AL244" s="77"/>
      <c r="AM244" s="77"/>
      <c r="AN244" s="77"/>
      <c r="AO244" s="77"/>
    </row>
    <row r="245" spans="1:41" ht="12.75" customHeight="1" x14ac:dyDescent="0.3">
      <c r="A245" s="77"/>
      <c r="B245" s="77"/>
      <c r="C245" s="77"/>
      <c r="D245" s="77"/>
      <c r="E245" s="77"/>
      <c r="F245" s="77"/>
      <c r="G245" s="77"/>
      <c r="H245" s="77"/>
      <c r="I245" s="77"/>
      <c r="J245" s="77"/>
      <c r="K245" s="77"/>
      <c r="L245" s="77"/>
      <c r="M245" s="77"/>
      <c r="N245" s="77"/>
      <c r="O245" s="77"/>
      <c r="P245" s="77"/>
      <c r="Q245" s="77"/>
      <c r="R245" s="77"/>
      <c r="S245" s="77"/>
      <c r="T245" s="77"/>
      <c r="U245" s="77"/>
      <c r="V245" s="77"/>
      <c r="W245" s="77"/>
      <c r="X245" s="77"/>
      <c r="Y245" s="77"/>
      <c r="Z245" s="77"/>
      <c r="AA245" s="77"/>
      <c r="AB245" s="77"/>
      <c r="AC245" s="77"/>
      <c r="AD245" s="77"/>
      <c r="AE245" s="77"/>
      <c r="AF245" s="77"/>
      <c r="AG245" s="77"/>
      <c r="AH245" s="77"/>
      <c r="AI245" s="77"/>
      <c r="AJ245" s="77"/>
      <c r="AK245" s="77"/>
      <c r="AL245" s="77"/>
      <c r="AM245" s="77"/>
      <c r="AN245" s="77"/>
      <c r="AO245" s="77"/>
    </row>
    <row r="246" spans="1:41" ht="12.75" customHeight="1" x14ac:dyDescent="0.3">
      <c r="A246" s="77"/>
      <c r="B246" s="77"/>
      <c r="C246" s="77"/>
      <c r="D246" s="77"/>
      <c r="E246" s="77"/>
      <c r="F246" s="77"/>
      <c r="G246" s="77"/>
      <c r="H246" s="77"/>
      <c r="I246" s="77"/>
      <c r="J246" s="77"/>
      <c r="K246" s="77"/>
      <c r="L246" s="77"/>
      <c r="M246" s="77"/>
      <c r="N246" s="77"/>
      <c r="O246" s="77"/>
      <c r="P246" s="77"/>
      <c r="Q246" s="77"/>
      <c r="R246" s="77"/>
      <c r="S246" s="77"/>
      <c r="T246" s="77"/>
      <c r="U246" s="77"/>
      <c r="V246" s="77"/>
      <c r="W246" s="77"/>
      <c r="X246" s="77"/>
      <c r="Y246" s="77"/>
      <c r="Z246" s="77"/>
      <c r="AA246" s="77"/>
      <c r="AB246" s="77"/>
      <c r="AC246" s="77"/>
      <c r="AD246" s="77"/>
      <c r="AE246" s="77"/>
      <c r="AF246" s="77"/>
      <c r="AG246" s="77"/>
      <c r="AH246" s="77"/>
      <c r="AI246" s="77"/>
      <c r="AJ246" s="77"/>
      <c r="AK246" s="77"/>
      <c r="AL246" s="77"/>
      <c r="AM246" s="77"/>
      <c r="AN246" s="77"/>
      <c r="AO246" s="77"/>
    </row>
    <row r="247" spans="1:41" ht="12.75" customHeight="1" x14ac:dyDescent="0.3">
      <c r="A247" s="77"/>
      <c r="B247" s="77"/>
      <c r="C247" s="77"/>
      <c r="D247" s="77"/>
      <c r="E247" s="77"/>
      <c r="F247" s="77"/>
      <c r="G247" s="77"/>
      <c r="H247" s="77"/>
      <c r="I247" s="77"/>
      <c r="J247" s="77"/>
      <c r="K247" s="77"/>
      <c r="L247" s="77"/>
      <c r="M247" s="77"/>
      <c r="N247" s="77"/>
      <c r="O247" s="77"/>
      <c r="P247" s="77"/>
      <c r="Q247" s="77"/>
      <c r="R247" s="77"/>
      <c r="S247" s="77"/>
      <c r="T247" s="77"/>
      <c r="U247" s="77"/>
      <c r="V247" s="77"/>
      <c r="W247" s="77"/>
      <c r="X247" s="77"/>
      <c r="Y247" s="77"/>
      <c r="Z247" s="77"/>
      <c r="AA247" s="77"/>
      <c r="AB247" s="77"/>
      <c r="AC247" s="77"/>
      <c r="AD247" s="77"/>
      <c r="AE247" s="77"/>
      <c r="AF247" s="77"/>
      <c r="AG247" s="77"/>
      <c r="AH247" s="77"/>
      <c r="AI247" s="77"/>
      <c r="AJ247" s="77"/>
      <c r="AK247" s="77"/>
      <c r="AL247" s="77"/>
      <c r="AM247" s="77"/>
      <c r="AN247" s="77"/>
      <c r="AO247" s="77"/>
    </row>
    <row r="248" spans="1:41" ht="12.75" customHeight="1" x14ac:dyDescent="0.3">
      <c r="A248" s="77"/>
      <c r="B248" s="77"/>
      <c r="C248" s="77"/>
      <c r="D248" s="77"/>
      <c r="E248" s="77"/>
      <c r="F248" s="77"/>
      <c r="G248" s="77"/>
      <c r="H248" s="77"/>
      <c r="I248" s="77"/>
      <c r="J248" s="77"/>
      <c r="K248" s="77"/>
      <c r="L248" s="77"/>
      <c r="M248" s="77"/>
      <c r="N248" s="77"/>
      <c r="O248" s="77"/>
      <c r="P248" s="77"/>
      <c r="Q248" s="77"/>
      <c r="R248" s="77"/>
      <c r="S248" s="77"/>
      <c r="T248" s="77"/>
      <c r="U248" s="77"/>
      <c r="V248" s="77"/>
      <c r="W248" s="77"/>
      <c r="X248" s="77"/>
      <c r="Y248" s="77"/>
      <c r="Z248" s="77"/>
      <c r="AA248" s="77"/>
      <c r="AB248" s="77"/>
      <c r="AC248" s="77"/>
      <c r="AD248" s="77"/>
      <c r="AE248" s="77"/>
      <c r="AF248" s="77"/>
      <c r="AG248" s="77"/>
      <c r="AH248" s="77"/>
      <c r="AI248" s="77"/>
      <c r="AJ248" s="77"/>
      <c r="AK248" s="77"/>
      <c r="AL248" s="77"/>
      <c r="AM248" s="77"/>
      <c r="AN248" s="77"/>
      <c r="AO248" s="77"/>
    </row>
    <row r="249" spans="1:41" ht="12.75" customHeight="1" x14ac:dyDescent="0.3">
      <c r="A249" s="77"/>
      <c r="B249" s="77"/>
      <c r="C249" s="77"/>
      <c r="D249" s="77"/>
      <c r="E249" s="77"/>
      <c r="F249" s="77"/>
      <c r="G249" s="77"/>
      <c r="H249" s="77"/>
      <c r="I249" s="77"/>
      <c r="J249" s="77"/>
      <c r="K249" s="77"/>
      <c r="L249" s="77"/>
      <c r="M249" s="77"/>
      <c r="N249" s="77"/>
      <c r="O249" s="77"/>
      <c r="P249" s="77"/>
      <c r="Q249" s="77"/>
      <c r="R249" s="77"/>
      <c r="S249" s="77"/>
      <c r="T249" s="77"/>
      <c r="U249" s="77"/>
      <c r="V249" s="77"/>
      <c r="W249" s="77"/>
      <c r="X249" s="77"/>
      <c r="Y249" s="77"/>
      <c r="Z249" s="77"/>
      <c r="AA249" s="77"/>
      <c r="AB249" s="77"/>
      <c r="AC249" s="77"/>
      <c r="AD249" s="77"/>
      <c r="AE249" s="77"/>
      <c r="AF249" s="77"/>
      <c r="AG249" s="77"/>
      <c r="AH249" s="77"/>
      <c r="AI249" s="77"/>
      <c r="AJ249" s="77"/>
      <c r="AK249" s="77"/>
      <c r="AL249" s="77"/>
      <c r="AM249" s="77"/>
      <c r="AN249" s="77"/>
      <c r="AO249" s="77"/>
    </row>
    <row r="250" spans="1:41" ht="12.75" customHeight="1" x14ac:dyDescent="0.3">
      <c r="A250" s="77"/>
      <c r="B250" s="77"/>
      <c r="C250" s="77"/>
      <c r="D250" s="77"/>
      <c r="E250" s="77"/>
      <c r="F250" s="77"/>
      <c r="G250" s="77"/>
      <c r="H250" s="77"/>
      <c r="I250" s="77"/>
      <c r="J250" s="77"/>
      <c r="K250" s="77"/>
      <c r="L250" s="77"/>
      <c r="M250" s="77"/>
      <c r="N250" s="77"/>
      <c r="O250" s="77"/>
      <c r="P250" s="77"/>
      <c r="Q250" s="77"/>
      <c r="R250" s="77"/>
      <c r="S250" s="77"/>
      <c r="T250" s="77"/>
      <c r="U250" s="77"/>
      <c r="V250" s="77"/>
      <c r="W250" s="77"/>
      <c r="X250" s="77"/>
      <c r="Y250" s="77"/>
      <c r="Z250" s="77"/>
      <c r="AA250" s="77"/>
      <c r="AB250" s="77"/>
      <c r="AC250" s="77"/>
      <c r="AD250" s="77"/>
      <c r="AE250" s="77"/>
      <c r="AF250" s="77"/>
      <c r="AG250" s="77"/>
      <c r="AH250" s="77"/>
      <c r="AI250" s="77"/>
      <c r="AJ250" s="77"/>
      <c r="AK250" s="77"/>
      <c r="AL250" s="77"/>
      <c r="AM250" s="77"/>
      <c r="AN250" s="77"/>
      <c r="AO250" s="77"/>
    </row>
    <row r="251" spans="1:41" ht="12.75" customHeight="1" x14ac:dyDescent="0.3">
      <c r="A251" s="77"/>
      <c r="B251" s="77"/>
      <c r="C251" s="77"/>
      <c r="D251" s="77"/>
      <c r="E251" s="77"/>
      <c r="F251" s="77"/>
      <c r="G251" s="77"/>
      <c r="H251" s="77"/>
      <c r="I251" s="77"/>
      <c r="J251" s="77"/>
      <c r="K251" s="77"/>
      <c r="L251" s="77"/>
      <c r="M251" s="77"/>
      <c r="N251" s="77"/>
      <c r="O251" s="77"/>
      <c r="P251" s="77"/>
      <c r="Q251" s="77"/>
      <c r="R251" s="77"/>
      <c r="S251" s="77"/>
      <c r="T251" s="77"/>
      <c r="U251" s="77"/>
      <c r="V251" s="77"/>
      <c r="W251" s="77"/>
      <c r="X251" s="77"/>
      <c r="Y251" s="77"/>
      <c r="Z251" s="77"/>
      <c r="AA251" s="77"/>
      <c r="AB251" s="77"/>
      <c r="AC251" s="77"/>
      <c r="AD251" s="77"/>
      <c r="AE251" s="77"/>
      <c r="AF251" s="77"/>
      <c r="AG251" s="77"/>
      <c r="AH251" s="77"/>
      <c r="AI251" s="77"/>
      <c r="AJ251" s="77"/>
      <c r="AK251" s="77"/>
      <c r="AL251" s="77"/>
      <c r="AM251" s="77"/>
      <c r="AN251" s="77"/>
      <c r="AO251" s="77"/>
    </row>
    <row r="252" spans="1:41" ht="12.75" customHeight="1" x14ac:dyDescent="0.3">
      <c r="A252" s="77"/>
      <c r="B252" s="77"/>
      <c r="C252" s="77"/>
      <c r="D252" s="77"/>
      <c r="E252" s="77"/>
      <c r="F252" s="77"/>
      <c r="G252" s="77"/>
      <c r="H252" s="77"/>
      <c r="I252" s="77"/>
      <c r="J252" s="77"/>
      <c r="K252" s="77"/>
      <c r="L252" s="77"/>
      <c r="M252" s="77"/>
      <c r="N252" s="77"/>
      <c r="O252" s="77"/>
      <c r="P252" s="77"/>
      <c r="Q252" s="77"/>
      <c r="R252" s="77"/>
      <c r="S252" s="77"/>
      <c r="T252" s="77"/>
      <c r="U252" s="77"/>
      <c r="V252" s="77"/>
      <c r="W252" s="77"/>
      <c r="X252" s="77"/>
      <c r="Y252" s="77"/>
      <c r="Z252" s="77"/>
      <c r="AA252" s="77"/>
      <c r="AB252" s="77"/>
      <c r="AC252" s="77"/>
      <c r="AD252" s="77"/>
      <c r="AE252" s="77"/>
      <c r="AF252" s="77"/>
      <c r="AG252" s="77"/>
      <c r="AH252" s="77"/>
      <c r="AI252" s="77"/>
      <c r="AJ252" s="77"/>
      <c r="AK252" s="77"/>
      <c r="AL252" s="77"/>
      <c r="AM252" s="77"/>
      <c r="AN252" s="77"/>
      <c r="AO252" s="77"/>
    </row>
    <row r="253" spans="1:41" ht="12.75" customHeight="1" x14ac:dyDescent="0.3">
      <c r="A253" s="77"/>
      <c r="B253" s="77"/>
      <c r="C253" s="77"/>
      <c r="D253" s="77"/>
      <c r="E253" s="77"/>
      <c r="F253" s="77"/>
      <c r="G253" s="77"/>
      <c r="H253" s="77"/>
      <c r="I253" s="77"/>
      <c r="J253" s="77"/>
      <c r="K253" s="77"/>
      <c r="L253" s="77"/>
      <c r="M253" s="77"/>
      <c r="N253" s="77"/>
      <c r="O253" s="77"/>
      <c r="P253" s="77"/>
      <c r="Q253" s="77"/>
      <c r="R253" s="77"/>
      <c r="S253" s="77"/>
      <c r="T253" s="77"/>
      <c r="U253" s="77"/>
      <c r="V253" s="77"/>
      <c r="W253" s="77"/>
      <c r="X253" s="77"/>
      <c r="Y253" s="77"/>
      <c r="Z253" s="77"/>
      <c r="AA253" s="77"/>
      <c r="AB253" s="77"/>
      <c r="AC253" s="77"/>
      <c r="AD253" s="77"/>
      <c r="AE253" s="77"/>
      <c r="AF253" s="77"/>
      <c r="AG253" s="77"/>
      <c r="AH253" s="77"/>
      <c r="AI253" s="77"/>
      <c r="AJ253" s="77"/>
      <c r="AK253" s="77"/>
      <c r="AL253" s="77"/>
      <c r="AM253" s="77"/>
      <c r="AN253" s="77"/>
      <c r="AO253" s="77"/>
    </row>
    <row r="254" spans="1:41" ht="12.75" customHeight="1" x14ac:dyDescent="0.3">
      <c r="A254" s="77"/>
      <c r="B254" s="77"/>
      <c r="C254" s="77"/>
      <c r="D254" s="77"/>
      <c r="E254" s="77"/>
      <c r="F254" s="77"/>
      <c r="G254" s="77"/>
      <c r="H254" s="77"/>
      <c r="I254" s="77"/>
      <c r="J254" s="77"/>
      <c r="K254" s="77"/>
      <c r="L254" s="77"/>
      <c r="M254" s="77"/>
      <c r="N254" s="77"/>
      <c r="O254" s="77"/>
      <c r="P254" s="77"/>
      <c r="Q254" s="77"/>
      <c r="R254" s="77"/>
      <c r="S254" s="77"/>
      <c r="T254" s="77"/>
      <c r="U254" s="77"/>
      <c r="V254" s="77"/>
      <c r="W254" s="77"/>
      <c r="X254" s="77"/>
      <c r="Y254" s="77"/>
      <c r="Z254" s="77"/>
      <c r="AA254" s="77"/>
      <c r="AB254" s="77"/>
      <c r="AC254" s="77"/>
      <c r="AD254" s="77"/>
      <c r="AE254" s="77"/>
      <c r="AF254" s="77"/>
      <c r="AG254" s="77"/>
      <c r="AH254" s="77"/>
      <c r="AI254" s="77"/>
      <c r="AJ254" s="77"/>
      <c r="AK254" s="77"/>
      <c r="AL254" s="77"/>
      <c r="AM254" s="77"/>
      <c r="AN254" s="77"/>
      <c r="AO254" s="77"/>
    </row>
    <row r="255" spans="1:41" ht="12.75" customHeight="1" x14ac:dyDescent="0.3">
      <c r="A255" s="77"/>
      <c r="B255" s="77"/>
      <c r="C255" s="77"/>
      <c r="D255" s="77"/>
      <c r="E255" s="77"/>
      <c r="F255" s="77"/>
      <c r="G255" s="77"/>
      <c r="H255" s="77"/>
      <c r="I255" s="77"/>
      <c r="J255" s="77"/>
      <c r="K255" s="77"/>
      <c r="L255" s="77"/>
      <c r="M255" s="77"/>
      <c r="N255" s="77"/>
      <c r="O255" s="77"/>
      <c r="P255" s="77"/>
      <c r="Q255" s="77"/>
      <c r="R255" s="77"/>
      <c r="S255" s="77"/>
      <c r="T255" s="77"/>
      <c r="U255" s="77"/>
      <c r="V255" s="77"/>
      <c r="W255" s="77"/>
      <c r="X255" s="77"/>
      <c r="Y255" s="77"/>
      <c r="Z255" s="77"/>
      <c r="AA255" s="77"/>
      <c r="AB255" s="77"/>
      <c r="AC255" s="77"/>
      <c r="AD255" s="77"/>
      <c r="AE255" s="77"/>
      <c r="AF255" s="77"/>
      <c r="AG255" s="77"/>
      <c r="AH255" s="77"/>
      <c r="AI255" s="77"/>
      <c r="AJ255" s="77"/>
      <c r="AK255" s="77"/>
      <c r="AL255" s="77"/>
      <c r="AM255" s="77"/>
      <c r="AN255" s="77"/>
      <c r="AO255" s="77"/>
    </row>
    <row r="256" spans="1:41" ht="12.75" customHeight="1" x14ac:dyDescent="0.3">
      <c r="A256" s="77"/>
      <c r="B256" s="77"/>
      <c r="C256" s="77"/>
      <c r="D256" s="77"/>
      <c r="E256" s="77"/>
      <c r="F256" s="77"/>
      <c r="G256" s="77"/>
      <c r="H256" s="77"/>
      <c r="I256" s="77"/>
      <c r="J256" s="77"/>
      <c r="K256" s="77"/>
      <c r="L256" s="77"/>
      <c r="M256" s="77"/>
      <c r="N256" s="77"/>
      <c r="O256" s="77"/>
      <c r="P256" s="77"/>
      <c r="Q256" s="77"/>
      <c r="R256" s="77"/>
      <c r="S256" s="77"/>
      <c r="T256" s="77"/>
      <c r="U256" s="77"/>
      <c r="V256" s="77"/>
      <c r="W256" s="77"/>
      <c r="X256" s="77"/>
      <c r="Y256" s="77"/>
      <c r="Z256" s="77"/>
      <c r="AA256" s="77"/>
      <c r="AB256" s="77"/>
      <c r="AC256" s="77"/>
      <c r="AD256" s="77"/>
      <c r="AE256" s="77"/>
      <c r="AF256" s="77"/>
      <c r="AG256" s="77"/>
      <c r="AH256" s="77"/>
      <c r="AI256" s="77"/>
      <c r="AJ256" s="77"/>
      <c r="AK256" s="77"/>
      <c r="AL256" s="77"/>
      <c r="AM256" s="77"/>
      <c r="AN256" s="77"/>
      <c r="AO256" s="77"/>
    </row>
    <row r="257" spans="1:41" ht="12.75" customHeight="1" x14ac:dyDescent="0.3">
      <c r="A257" s="77"/>
      <c r="B257" s="77"/>
      <c r="C257" s="77"/>
      <c r="D257" s="77"/>
      <c r="E257" s="77"/>
      <c r="F257" s="77"/>
      <c r="G257" s="77"/>
      <c r="H257" s="77"/>
      <c r="I257" s="77"/>
      <c r="J257" s="77"/>
      <c r="K257" s="77"/>
      <c r="L257" s="77"/>
      <c r="M257" s="77"/>
      <c r="N257" s="77"/>
      <c r="O257" s="77"/>
      <c r="P257" s="77"/>
      <c r="Q257" s="77"/>
      <c r="R257" s="77"/>
      <c r="S257" s="77"/>
      <c r="T257" s="77"/>
      <c r="U257" s="77"/>
      <c r="V257" s="77"/>
      <c r="W257" s="77"/>
      <c r="X257" s="77"/>
      <c r="Y257" s="77"/>
      <c r="Z257" s="77"/>
      <c r="AA257" s="77"/>
      <c r="AB257" s="77"/>
      <c r="AC257" s="77"/>
      <c r="AD257" s="77"/>
      <c r="AE257" s="77"/>
      <c r="AF257" s="77"/>
      <c r="AG257" s="77"/>
      <c r="AH257" s="77"/>
      <c r="AI257" s="77"/>
      <c r="AJ257" s="77"/>
      <c r="AK257" s="77"/>
      <c r="AL257" s="77"/>
      <c r="AM257" s="77"/>
      <c r="AN257" s="77"/>
      <c r="AO257" s="77"/>
    </row>
    <row r="258" spans="1:41" ht="12.75" customHeight="1" x14ac:dyDescent="0.3">
      <c r="A258" s="77"/>
      <c r="B258" s="77"/>
      <c r="C258" s="77"/>
      <c r="D258" s="77"/>
      <c r="E258" s="77"/>
      <c r="F258" s="77"/>
      <c r="G258" s="77"/>
      <c r="H258" s="77"/>
      <c r="I258" s="77"/>
      <c r="J258" s="77"/>
      <c r="K258" s="77"/>
      <c r="L258" s="77"/>
      <c r="M258" s="77"/>
      <c r="N258" s="77"/>
      <c r="O258" s="77"/>
      <c r="P258" s="77"/>
      <c r="Q258" s="77"/>
      <c r="R258" s="77"/>
      <c r="S258" s="77"/>
      <c r="T258" s="77"/>
      <c r="U258" s="77"/>
      <c r="V258" s="77"/>
      <c r="W258" s="77"/>
      <c r="X258" s="77"/>
      <c r="Y258" s="77"/>
      <c r="Z258" s="77"/>
      <c r="AA258" s="77"/>
      <c r="AB258" s="77"/>
      <c r="AC258" s="77"/>
      <c r="AD258" s="77"/>
      <c r="AE258" s="77"/>
      <c r="AF258" s="77"/>
      <c r="AG258" s="77"/>
      <c r="AH258" s="77"/>
      <c r="AI258" s="77"/>
      <c r="AJ258" s="77"/>
      <c r="AK258" s="77"/>
      <c r="AL258" s="77"/>
      <c r="AM258" s="77"/>
      <c r="AN258" s="77"/>
      <c r="AO258" s="77"/>
    </row>
    <row r="259" spans="1:41" ht="12.75" customHeight="1" x14ac:dyDescent="0.3">
      <c r="A259" s="77"/>
      <c r="B259" s="77"/>
      <c r="C259" s="77"/>
      <c r="D259" s="77"/>
      <c r="E259" s="77"/>
      <c r="F259" s="77"/>
      <c r="G259" s="77"/>
      <c r="H259" s="77"/>
      <c r="I259" s="77"/>
      <c r="J259" s="77"/>
      <c r="K259" s="77"/>
      <c r="L259" s="77"/>
      <c r="M259" s="77"/>
      <c r="N259" s="77"/>
      <c r="O259" s="77"/>
      <c r="P259" s="77"/>
      <c r="Q259" s="77"/>
      <c r="R259" s="77"/>
      <c r="S259" s="77"/>
      <c r="T259" s="77"/>
      <c r="U259" s="77"/>
      <c r="V259" s="77"/>
      <c r="W259" s="77"/>
      <c r="X259" s="77"/>
      <c r="Y259" s="77"/>
      <c r="Z259" s="77"/>
      <c r="AA259" s="77"/>
      <c r="AB259" s="77"/>
      <c r="AC259" s="77"/>
      <c r="AD259" s="77"/>
      <c r="AE259" s="77"/>
      <c r="AF259" s="77"/>
      <c r="AG259" s="77"/>
      <c r="AH259" s="77"/>
      <c r="AI259" s="77"/>
      <c r="AJ259" s="77"/>
      <c r="AK259" s="77"/>
      <c r="AL259" s="77"/>
      <c r="AM259" s="77"/>
      <c r="AN259" s="77"/>
      <c r="AO259" s="77"/>
    </row>
    <row r="260" spans="1:41" ht="12.75" customHeight="1" x14ac:dyDescent="0.3">
      <c r="A260" s="77"/>
      <c r="B260" s="77"/>
      <c r="C260" s="77"/>
      <c r="D260" s="77"/>
      <c r="E260" s="77"/>
      <c r="F260" s="77"/>
      <c r="G260" s="77"/>
      <c r="H260" s="77"/>
      <c r="I260" s="77"/>
      <c r="J260" s="77"/>
      <c r="K260" s="77"/>
      <c r="L260" s="77"/>
      <c r="M260" s="77"/>
      <c r="N260" s="77"/>
      <c r="O260" s="77"/>
      <c r="P260" s="77"/>
      <c r="Q260" s="77"/>
      <c r="R260" s="77"/>
      <c r="S260" s="77"/>
      <c r="T260" s="77"/>
      <c r="U260" s="77"/>
      <c r="V260" s="77"/>
      <c r="W260" s="77"/>
      <c r="X260" s="77"/>
      <c r="Y260" s="77"/>
      <c r="Z260" s="77"/>
      <c r="AA260" s="77"/>
      <c r="AB260" s="77"/>
      <c r="AC260" s="77"/>
      <c r="AD260" s="77"/>
      <c r="AE260" s="77"/>
      <c r="AF260" s="77"/>
      <c r="AG260" s="77"/>
      <c r="AH260" s="77"/>
      <c r="AI260" s="77"/>
      <c r="AJ260" s="77"/>
      <c r="AK260" s="77"/>
      <c r="AL260" s="77"/>
      <c r="AM260" s="77"/>
      <c r="AN260" s="77"/>
      <c r="AO260" s="77"/>
    </row>
    <row r="261" spans="1:41" ht="12.75" customHeight="1" x14ac:dyDescent="0.3">
      <c r="A261" s="77"/>
      <c r="B261" s="77"/>
      <c r="C261" s="77"/>
      <c r="D261" s="77"/>
      <c r="E261" s="77"/>
      <c r="F261" s="77"/>
      <c r="G261" s="77"/>
      <c r="H261" s="77"/>
      <c r="I261" s="77"/>
      <c r="J261" s="77"/>
      <c r="K261" s="77"/>
      <c r="L261" s="77"/>
      <c r="M261" s="77"/>
      <c r="N261" s="77"/>
      <c r="O261" s="77"/>
      <c r="P261" s="77"/>
      <c r="Q261" s="77"/>
      <c r="R261" s="77"/>
      <c r="S261" s="77"/>
      <c r="T261" s="77"/>
      <c r="U261" s="77"/>
      <c r="V261" s="77"/>
      <c r="W261" s="77"/>
      <c r="X261" s="77"/>
      <c r="Y261" s="77"/>
      <c r="Z261" s="77"/>
      <c r="AA261" s="77"/>
      <c r="AB261" s="77"/>
      <c r="AC261" s="77"/>
      <c r="AD261" s="77"/>
      <c r="AE261" s="77"/>
      <c r="AF261" s="77"/>
      <c r="AG261" s="77"/>
      <c r="AH261" s="77"/>
      <c r="AI261" s="77"/>
      <c r="AJ261" s="77"/>
      <c r="AK261" s="77"/>
      <c r="AL261" s="77"/>
      <c r="AM261" s="77"/>
      <c r="AN261" s="77"/>
      <c r="AO261" s="77"/>
    </row>
    <row r="262" spans="1:41" ht="12.75" customHeight="1" x14ac:dyDescent="0.3">
      <c r="A262" s="77"/>
      <c r="B262" s="77"/>
      <c r="C262" s="77"/>
      <c r="D262" s="77"/>
      <c r="E262" s="77"/>
      <c r="F262" s="77"/>
      <c r="G262" s="77"/>
      <c r="H262" s="77"/>
      <c r="I262" s="77"/>
      <c r="J262" s="77"/>
      <c r="K262" s="77"/>
      <c r="L262" s="77"/>
      <c r="M262" s="77"/>
      <c r="N262" s="77"/>
      <c r="O262" s="77"/>
      <c r="P262" s="77"/>
      <c r="Q262" s="77"/>
      <c r="R262" s="77"/>
      <c r="S262" s="77"/>
      <c r="T262" s="77"/>
      <c r="U262" s="77"/>
      <c r="V262" s="77"/>
      <c r="W262" s="77"/>
      <c r="X262" s="77"/>
      <c r="Y262" s="77"/>
      <c r="Z262" s="77"/>
      <c r="AA262" s="77"/>
      <c r="AB262" s="77"/>
      <c r="AC262" s="77"/>
      <c r="AD262" s="77"/>
      <c r="AE262" s="77"/>
      <c r="AF262" s="77"/>
      <c r="AG262" s="77"/>
      <c r="AH262" s="77"/>
      <c r="AI262" s="77"/>
      <c r="AJ262" s="77"/>
      <c r="AK262" s="77"/>
      <c r="AL262" s="77"/>
      <c r="AM262" s="77"/>
      <c r="AN262" s="77"/>
      <c r="AO262" s="77"/>
    </row>
    <row r="263" spans="1:41" ht="12.75" customHeight="1" x14ac:dyDescent="0.3">
      <c r="A263" s="77"/>
      <c r="B263" s="77"/>
      <c r="C263" s="77"/>
      <c r="D263" s="77"/>
      <c r="E263" s="77"/>
      <c r="F263" s="77"/>
      <c r="G263" s="77"/>
      <c r="H263" s="77"/>
      <c r="I263" s="77"/>
      <c r="J263" s="77"/>
      <c r="K263" s="77"/>
      <c r="L263" s="77"/>
      <c r="M263" s="77"/>
      <c r="N263" s="77"/>
      <c r="O263" s="77"/>
      <c r="P263" s="77"/>
      <c r="Q263" s="77"/>
      <c r="R263" s="77"/>
      <c r="S263" s="77"/>
      <c r="T263" s="77"/>
      <c r="U263" s="77"/>
      <c r="V263" s="77"/>
      <c r="W263" s="77"/>
      <c r="X263" s="77"/>
      <c r="Y263" s="77"/>
      <c r="Z263" s="77"/>
      <c r="AA263" s="77"/>
      <c r="AB263" s="77"/>
      <c r="AC263" s="77"/>
      <c r="AD263" s="77"/>
      <c r="AE263" s="77"/>
      <c r="AF263" s="77"/>
      <c r="AG263" s="77"/>
      <c r="AH263" s="77"/>
      <c r="AI263" s="77"/>
      <c r="AJ263" s="77"/>
      <c r="AK263" s="77"/>
      <c r="AL263" s="77"/>
      <c r="AM263" s="77"/>
      <c r="AN263" s="77"/>
      <c r="AO263" s="77"/>
    </row>
    <row r="264" spans="1:41" ht="12.75" customHeight="1" x14ac:dyDescent="0.3">
      <c r="A264" s="77"/>
      <c r="B264" s="77"/>
      <c r="C264" s="77"/>
      <c r="D264" s="77"/>
      <c r="E264" s="77"/>
      <c r="F264" s="77"/>
      <c r="G264" s="77"/>
      <c r="H264" s="77"/>
      <c r="I264" s="77"/>
      <c r="J264" s="77"/>
      <c r="K264" s="77"/>
      <c r="L264" s="77"/>
      <c r="M264" s="77"/>
      <c r="N264" s="77"/>
      <c r="O264" s="77"/>
      <c r="P264" s="77"/>
      <c r="Q264" s="77"/>
      <c r="R264" s="77"/>
      <c r="S264" s="77"/>
      <c r="T264" s="77"/>
      <c r="U264" s="77"/>
      <c r="V264" s="77"/>
      <c r="W264" s="77"/>
      <c r="X264" s="77"/>
      <c r="Y264" s="77"/>
      <c r="Z264" s="77"/>
      <c r="AA264" s="77"/>
      <c r="AB264" s="77"/>
      <c r="AC264" s="77"/>
      <c r="AD264" s="77"/>
      <c r="AE264" s="77"/>
      <c r="AF264" s="77"/>
      <c r="AG264" s="77"/>
      <c r="AH264" s="77"/>
      <c r="AI264" s="77"/>
      <c r="AJ264" s="77"/>
      <c r="AK264" s="77"/>
      <c r="AL264" s="77"/>
      <c r="AM264" s="77"/>
      <c r="AN264" s="77"/>
      <c r="AO264" s="77"/>
    </row>
    <row r="265" spans="1:41" ht="12.75" customHeight="1" x14ac:dyDescent="0.3">
      <c r="A265" s="77"/>
      <c r="B265" s="77"/>
      <c r="C265" s="77"/>
      <c r="D265" s="77"/>
      <c r="E265" s="77"/>
      <c r="F265" s="77"/>
      <c r="G265" s="77"/>
      <c r="H265" s="77"/>
      <c r="I265" s="77"/>
      <c r="J265" s="77"/>
      <c r="K265" s="77"/>
      <c r="L265" s="77"/>
      <c r="M265" s="77"/>
      <c r="N265" s="77"/>
      <c r="O265" s="77"/>
      <c r="P265" s="77"/>
      <c r="Q265" s="77"/>
      <c r="R265" s="77"/>
      <c r="S265" s="77"/>
      <c r="T265" s="77"/>
      <c r="U265" s="77"/>
      <c r="V265" s="77"/>
      <c r="W265" s="77"/>
      <c r="X265" s="77"/>
      <c r="Y265" s="77"/>
      <c r="Z265" s="77"/>
      <c r="AA265" s="77"/>
      <c r="AB265" s="77"/>
      <c r="AC265" s="77"/>
      <c r="AD265" s="77"/>
      <c r="AE265" s="77"/>
      <c r="AF265" s="77"/>
      <c r="AG265" s="77"/>
      <c r="AH265" s="77"/>
      <c r="AI265" s="77"/>
      <c r="AJ265" s="77"/>
      <c r="AK265" s="77"/>
      <c r="AL265" s="77"/>
      <c r="AM265" s="77"/>
      <c r="AN265" s="77"/>
      <c r="AO265" s="77"/>
    </row>
    <row r="266" spans="1:41" ht="12.75" customHeight="1" x14ac:dyDescent="0.3">
      <c r="A266" s="77"/>
      <c r="B266" s="77"/>
      <c r="C266" s="77"/>
      <c r="D266" s="77"/>
      <c r="E266" s="77"/>
      <c r="F266" s="77"/>
      <c r="G266" s="77"/>
      <c r="H266" s="77"/>
      <c r="I266" s="77"/>
      <c r="J266" s="77"/>
      <c r="K266" s="77"/>
      <c r="L266" s="77"/>
      <c r="M266" s="77"/>
      <c r="N266" s="77"/>
      <c r="O266" s="77"/>
      <c r="P266" s="77"/>
      <c r="Q266" s="77"/>
      <c r="R266" s="77"/>
      <c r="S266" s="77"/>
      <c r="T266" s="77"/>
      <c r="U266" s="77"/>
      <c r="V266" s="77"/>
      <c r="W266" s="77"/>
      <c r="X266" s="77"/>
      <c r="Y266" s="77"/>
      <c r="Z266" s="77"/>
      <c r="AA266" s="77"/>
      <c r="AB266" s="77"/>
      <c r="AC266" s="77"/>
      <c r="AD266" s="77"/>
      <c r="AE266" s="77"/>
      <c r="AF266" s="77"/>
      <c r="AG266" s="77"/>
      <c r="AH266" s="77"/>
      <c r="AI266" s="77"/>
      <c r="AJ266" s="77"/>
      <c r="AK266" s="77"/>
      <c r="AL266" s="77"/>
      <c r="AM266" s="77"/>
      <c r="AN266" s="77"/>
      <c r="AO266" s="77"/>
    </row>
    <row r="267" spans="1:41" ht="12.75" customHeight="1" x14ac:dyDescent="0.3">
      <c r="A267" s="77"/>
      <c r="B267" s="77"/>
      <c r="C267" s="77"/>
      <c r="D267" s="77"/>
      <c r="E267" s="77"/>
      <c r="F267" s="77"/>
      <c r="G267" s="77"/>
      <c r="H267" s="77"/>
      <c r="I267" s="77"/>
      <c r="J267" s="77"/>
      <c r="K267" s="77"/>
      <c r="L267" s="77"/>
      <c r="M267" s="77"/>
      <c r="N267" s="77"/>
      <c r="O267" s="77"/>
      <c r="P267" s="77"/>
      <c r="Q267" s="77"/>
      <c r="R267" s="77"/>
      <c r="S267" s="77"/>
      <c r="T267" s="77"/>
      <c r="U267" s="77"/>
      <c r="V267" s="77"/>
      <c r="W267" s="77"/>
      <c r="X267" s="77"/>
      <c r="Y267" s="77"/>
      <c r="Z267" s="77"/>
      <c r="AA267" s="77"/>
      <c r="AB267" s="77"/>
      <c r="AC267" s="77"/>
      <c r="AD267" s="77"/>
      <c r="AE267" s="77"/>
      <c r="AF267" s="77"/>
      <c r="AG267" s="77"/>
      <c r="AH267" s="77"/>
      <c r="AI267" s="77"/>
      <c r="AJ267" s="77"/>
      <c r="AK267" s="77"/>
      <c r="AL267" s="77"/>
      <c r="AM267" s="77"/>
      <c r="AN267" s="77"/>
      <c r="AO267" s="77"/>
    </row>
    <row r="268" spans="1:41" ht="12.75" customHeight="1" x14ac:dyDescent="0.3">
      <c r="A268" s="77"/>
      <c r="B268" s="77"/>
      <c r="C268" s="77"/>
      <c r="D268" s="77"/>
      <c r="E268" s="77"/>
      <c r="F268" s="77"/>
      <c r="G268" s="77"/>
      <c r="H268" s="77"/>
      <c r="I268" s="77"/>
      <c r="J268" s="77"/>
      <c r="K268" s="77"/>
      <c r="L268" s="77"/>
      <c r="M268" s="77"/>
      <c r="N268" s="77"/>
      <c r="O268" s="77"/>
      <c r="P268" s="77"/>
      <c r="Q268" s="77"/>
      <c r="R268" s="77"/>
      <c r="S268" s="77"/>
      <c r="T268" s="77"/>
      <c r="U268" s="77"/>
      <c r="V268" s="77"/>
      <c r="W268" s="77"/>
      <c r="X268" s="77"/>
      <c r="Y268" s="77"/>
      <c r="Z268" s="77"/>
      <c r="AA268" s="77"/>
      <c r="AB268" s="77"/>
      <c r="AC268" s="77"/>
      <c r="AD268" s="77"/>
      <c r="AE268" s="77"/>
      <c r="AF268" s="77"/>
      <c r="AG268" s="77"/>
      <c r="AH268" s="77"/>
      <c r="AI268" s="77"/>
      <c r="AJ268" s="77"/>
      <c r="AK268" s="77"/>
      <c r="AL268" s="77"/>
      <c r="AM268" s="77"/>
      <c r="AN268" s="77"/>
      <c r="AO268" s="77"/>
    </row>
    <row r="269" spans="1:41" ht="12.75" customHeight="1" x14ac:dyDescent="0.3">
      <c r="A269" s="77"/>
      <c r="B269" s="77"/>
      <c r="C269" s="77"/>
      <c r="D269" s="77"/>
      <c r="E269" s="77"/>
      <c r="F269" s="77"/>
      <c r="G269" s="77"/>
      <c r="H269" s="77"/>
      <c r="I269" s="77"/>
      <c r="J269" s="77"/>
      <c r="K269" s="77"/>
      <c r="L269" s="77"/>
      <c r="M269" s="77"/>
      <c r="N269" s="77"/>
      <c r="O269" s="77"/>
      <c r="P269" s="77"/>
      <c r="Q269" s="77"/>
      <c r="R269" s="77"/>
      <c r="S269" s="77"/>
      <c r="T269" s="77"/>
      <c r="U269" s="77"/>
      <c r="V269" s="77"/>
      <c r="W269" s="77"/>
      <c r="X269" s="77"/>
      <c r="Y269" s="77"/>
      <c r="Z269" s="77"/>
      <c r="AA269" s="77"/>
      <c r="AB269" s="77"/>
      <c r="AC269" s="77"/>
      <c r="AD269" s="77"/>
      <c r="AE269" s="77"/>
      <c r="AF269" s="77"/>
      <c r="AG269" s="77"/>
      <c r="AH269" s="77"/>
      <c r="AI269" s="77"/>
      <c r="AJ269" s="77"/>
      <c r="AK269" s="77"/>
      <c r="AL269" s="77"/>
      <c r="AM269" s="77"/>
      <c r="AN269" s="77"/>
      <c r="AO269" s="77"/>
    </row>
    <row r="270" spans="1:41" ht="12.75" customHeight="1" x14ac:dyDescent="0.3">
      <c r="A270" s="77"/>
      <c r="B270" s="77"/>
      <c r="C270" s="77"/>
      <c r="D270" s="77"/>
      <c r="E270" s="77"/>
      <c r="F270" s="77"/>
      <c r="G270" s="77"/>
      <c r="H270" s="77"/>
      <c r="I270" s="77"/>
      <c r="J270" s="77"/>
      <c r="K270" s="77"/>
      <c r="L270" s="77"/>
      <c r="M270" s="77"/>
      <c r="N270" s="77"/>
      <c r="O270" s="77"/>
      <c r="P270" s="77"/>
      <c r="Q270" s="77"/>
      <c r="R270" s="77"/>
      <c r="S270" s="77"/>
      <c r="T270" s="77"/>
      <c r="U270" s="77"/>
      <c r="V270" s="77"/>
      <c r="W270" s="77"/>
      <c r="X270" s="77"/>
      <c r="Y270" s="77"/>
      <c r="Z270" s="77"/>
      <c r="AA270" s="77"/>
      <c r="AB270" s="77"/>
      <c r="AC270" s="77"/>
      <c r="AD270" s="77"/>
      <c r="AE270" s="77"/>
      <c r="AF270" s="77"/>
      <c r="AG270" s="77"/>
      <c r="AH270" s="77"/>
      <c r="AI270" s="77"/>
      <c r="AJ270" s="77"/>
      <c r="AK270" s="77"/>
      <c r="AL270" s="77"/>
      <c r="AM270" s="77"/>
      <c r="AN270" s="77"/>
      <c r="AO270" s="77"/>
    </row>
    <row r="271" spans="1:41" ht="12.75" customHeight="1" x14ac:dyDescent="0.3">
      <c r="A271" s="77"/>
      <c r="B271" s="77"/>
      <c r="C271" s="77"/>
      <c r="D271" s="77"/>
      <c r="E271" s="77"/>
      <c r="F271" s="77"/>
      <c r="G271" s="77"/>
      <c r="H271" s="77"/>
      <c r="I271" s="77"/>
      <c r="J271" s="77"/>
      <c r="K271" s="77"/>
      <c r="L271" s="77"/>
      <c r="M271" s="77"/>
      <c r="N271" s="77"/>
      <c r="O271" s="77"/>
      <c r="P271" s="77"/>
      <c r="Q271" s="77"/>
      <c r="R271" s="77"/>
      <c r="S271" s="77"/>
      <c r="T271" s="77"/>
      <c r="U271" s="77"/>
      <c r="V271" s="77"/>
      <c r="W271" s="77"/>
      <c r="X271" s="77"/>
      <c r="Y271" s="77"/>
      <c r="Z271" s="77"/>
      <c r="AA271" s="77"/>
      <c r="AB271" s="77"/>
      <c r="AC271" s="77"/>
      <c r="AD271" s="77"/>
      <c r="AE271" s="77"/>
      <c r="AF271" s="77"/>
      <c r="AG271" s="77"/>
      <c r="AH271" s="77"/>
      <c r="AI271" s="77"/>
      <c r="AJ271" s="77"/>
      <c r="AK271" s="77"/>
      <c r="AL271" s="77"/>
      <c r="AM271" s="77"/>
      <c r="AN271" s="77"/>
      <c r="AO271" s="77"/>
    </row>
    <row r="272" spans="1:41" ht="12.75" customHeight="1" x14ac:dyDescent="0.3">
      <c r="A272" s="77"/>
      <c r="B272" s="77"/>
      <c r="C272" s="77"/>
      <c r="D272" s="77"/>
      <c r="E272" s="77"/>
      <c r="F272" s="77"/>
      <c r="G272" s="77"/>
      <c r="H272" s="77"/>
      <c r="I272" s="77"/>
      <c r="J272" s="77"/>
      <c r="K272" s="77"/>
      <c r="L272" s="77"/>
      <c r="M272" s="77"/>
      <c r="N272" s="77"/>
      <c r="O272" s="77"/>
      <c r="P272" s="77"/>
      <c r="Q272" s="77"/>
      <c r="R272" s="77"/>
      <c r="S272" s="77"/>
      <c r="T272" s="77"/>
      <c r="U272" s="77"/>
      <c r="V272" s="77"/>
      <c r="W272" s="77"/>
      <c r="X272" s="77"/>
      <c r="Y272" s="77"/>
      <c r="Z272" s="77"/>
      <c r="AA272" s="77"/>
      <c r="AB272" s="77"/>
      <c r="AC272" s="77"/>
      <c r="AD272" s="77"/>
      <c r="AE272" s="77"/>
      <c r="AF272" s="77"/>
      <c r="AG272" s="77"/>
      <c r="AH272" s="77"/>
      <c r="AI272" s="77"/>
      <c r="AJ272" s="77"/>
      <c r="AK272" s="77"/>
      <c r="AL272" s="77"/>
      <c r="AM272" s="77"/>
      <c r="AN272" s="77"/>
      <c r="AO272" s="77"/>
    </row>
    <row r="273" spans="1:41" ht="12.75" customHeight="1" x14ac:dyDescent="0.3">
      <c r="A273" s="77"/>
      <c r="B273" s="77"/>
      <c r="C273" s="77"/>
      <c r="D273" s="77"/>
      <c r="E273" s="77"/>
      <c r="F273" s="77"/>
      <c r="G273" s="77"/>
      <c r="H273" s="77"/>
      <c r="I273" s="77"/>
      <c r="J273" s="77"/>
      <c r="K273" s="77"/>
      <c r="L273" s="77"/>
      <c r="M273" s="77"/>
      <c r="N273" s="77"/>
      <c r="O273" s="77"/>
      <c r="P273" s="77"/>
      <c r="Q273" s="77"/>
      <c r="R273" s="77"/>
      <c r="S273" s="77"/>
      <c r="T273" s="77"/>
      <c r="U273" s="77"/>
      <c r="V273" s="77"/>
      <c r="W273" s="77"/>
      <c r="X273" s="77"/>
      <c r="Y273" s="77"/>
      <c r="Z273" s="77"/>
      <c r="AA273" s="77"/>
      <c r="AB273" s="77"/>
      <c r="AC273" s="77"/>
      <c r="AD273" s="77"/>
      <c r="AE273" s="77"/>
      <c r="AF273" s="77"/>
      <c r="AG273" s="77"/>
      <c r="AH273" s="77"/>
      <c r="AI273" s="77"/>
      <c r="AJ273" s="77"/>
      <c r="AK273" s="77"/>
      <c r="AL273" s="77"/>
      <c r="AM273" s="77"/>
      <c r="AN273" s="77"/>
      <c r="AO273" s="77"/>
    </row>
    <row r="274" spans="1:41" ht="12.75" customHeight="1" x14ac:dyDescent="0.3">
      <c r="A274" s="77"/>
      <c r="B274" s="77"/>
      <c r="C274" s="77"/>
      <c r="D274" s="77"/>
      <c r="E274" s="77"/>
      <c r="F274" s="77"/>
      <c r="G274" s="77"/>
      <c r="H274" s="77"/>
      <c r="I274" s="77"/>
      <c r="J274" s="77"/>
      <c r="K274" s="77"/>
      <c r="L274" s="77"/>
      <c r="M274" s="77"/>
      <c r="N274" s="77"/>
      <c r="O274" s="77"/>
      <c r="P274" s="77"/>
      <c r="Q274" s="77"/>
      <c r="R274" s="77"/>
      <c r="S274" s="77"/>
      <c r="T274" s="77"/>
      <c r="U274" s="77"/>
      <c r="V274" s="77"/>
      <c r="W274" s="77"/>
      <c r="X274" s="77"/>
      <c r="Y274" s="77"/>
      <c r="Z274" s="77"/>
      <c r="AA274" s="77"/>
      <c r="AB274" s="77"/>
      <c r="AC274" s="77"/>
      <c r="AD274" s="77"/>
      <c r="AE274" s="77"/>
      <c r="AF274" s="77"/>
      <c r="AG274" s="77"/>
      <c r="AH274" s="77"/>
      <c r="AI274" s="77"/>
      <c r="AJ274" s="77"/>
      <c r="AK274" s="77"/>
      <c r="AL274" s="77"/>
      <c r="AM274" s="77"/>
      <c r="AN274" s="77"/>
      <c r="AO274" s="77"/>
    </row>
    <row r="275" spans="1:41" ht="12.75" customHeight="1" x14ac:dyDescent="0.3">
      <c r="A275" s="77"/>
      <c r="B275" s="77"/>
      <c r="C275" s="77"/>
      <c r="D275" s="77"/>
      <c r="E275" s="77"/>
      <c r="F275" s="77"/>
      <c r="G275" s="77"/>
      <c r="H275" s="77"/>
      <c r="I275" s="77"/>
      <c r="J275" s="77"/>
      <c r="K275" s="77"/>
      <c r="L275" s="77"/>
      <c r="M275" s="77"/>
      <c r="N275" s="77"/>
      <c r="O275" s="77"/>
      <c r="P275" s="77"/>
      <c r="Q275" s="77"/>
      <c r="R275" s="77"/>
      <c r="S275" s="77"/>
      <c r="T275" s="77"/>
      <c r="U275" s="77"/>
      <c r="V275" s="77"/>
      <c r="W275" s="77"/>
      <c r="X275" s="77"/>
      <c r="Y275" s="77"/>
      <c r="Z275" s="77"/>
      <c r="AA275" s="77"/>
      <c r="AB275" s="77"/>
      <c r="AC275" s="77"/>
      <c r="AD275" s="77"/>
      <c r="AE275" s="77"/>
      <c r="AF275" s="77"/>
      <c r="AG275" s="77"/>
      <c r="AH275" s="77"/>
      <c r="AI275" s="77"/>
      <c r="AJ275" s="77"/>
      <c r="AK275" s="77"/>
      <c r="AL275" s="77"/>
      <c r="AM275" s="77"/>
      <c r="AN275" s="77"/>
      <c r="AO275" s="77"/>
    </row>
    <row r="276" spans="1:41" ht="12.75" customHeight="1" x14ac:dyDescent="0.3">
      <c r="A276" s="77"/>
      <c r="B276" s="77"/>
      <c r="C276" s="77"/>
      <c r="D276" s="77"/>
      <c r="E276" s="77"/>
      <c r="F276" s="77"/>
      <c r="G276" s="77"/>
      <c r="H276" s="77"/>
      <c r="I276" s="77"/>
      <c r="J276" s="77"/>
      <c r="K276" s="77"/>
      <c r="L276" s="77"/>
      <c r="M276" s="77"/>
      <c r="N276" s="77"/>
      <c r="O276" s="77"/>
      <c r="P276" s="77"/>
      <c r="Q276" s="77"/>
      <c r="R276" s="77"/>
      <c r="S276" s="77"/>
      <c r="T276" s="77"/>
      <c r="U276" s="77"/>
      <c r="V276" s="77"/>
      <c r="W276" s="77"/>
      <c r="X276" s="77"/>
      <c r="Y276" s="77"/>
      <c r="Z276" s="77"/>
      <c r="AA276" s="77"/>
      <c r="AB276" s="77"/>
      <c r="AC276" s="77"/>
      <c r="AD276" s="77"/>
      <c r="AE276" s="77"/>
      <c r="AF276" s="77"/>
      <c r="AG276" s="77"/>
      <c r="AH276" s="77"/>
      <c r="AI276" s="77"/>
      <c r="AJ276" s="77"/>
      <c r="AK276" s="77"/>
      <c r="AL276" s="77"/>
      <c r="AM276" s="77"/>
      <c r="AN276" s="77"/>
      <c r="AO276" s="77"/>
    </row>
    <row r="277" spans="1:41" ht="12.75" customHeight="1" x14ac:dyDescent="0.3">
      <c r="A277" s="77"/>
      <c r="B277" s="77"/>
      <c r="C277" s="77"/>
      <c r="D277" s="77"/>
      <c r="E277" s="77"/>
      <c r="F277" s="77"/>
      <c r="G277" s="77"/>
      <c r="H277" s="77"/>
      <c r="I277" s="77"/>
      <c r="J277" s="77"/>
      <c r="K277" s="77"/>
      <c r="L277" s="77"/>
      <c r="M277" s="77"/>
      <c r="N277" s="77"/>
      <c r="O277" s="77"/>
      <c r="P277" s="77"/>
      <c r="Q277" s="77"/>
      <c r="R277" s="77"/>
      <c r="S277" s="77"/>
      <c r="T277" s="77"/>
      <c r="U277" s="77"/>
      <c r="V277" s="77"/>
      <c r="W277" s="77"/>
      <c r="X277" s="77"/>
      <c r="Y277" s="77"/>
      <c r="Z277" s="77"/>
      <c r="AA277" s="77"/>
      <c r="AB277" s="77"/>
      <c r="AC277" s="77"/>
      <c r="AD277" s="77"/>
      <c r="AE277" s="77"/>
      <c r="AF277" s="77"/>
      <c r="AG277" s="77"/>
      <c r="AH277" s="77"/>
      <c r="AI277" s="77"/>
      <c r="AJ277" s="77"/>
      <c r="AK277" s="77"/>
      <c r="AL277" s="77"/>
      <c r="AM277" s="77"/>
      <c r="AN277" s="77"/>
      <c r="AO277" s="77"/>
    </row>
    <row r="278" spans="1:41" ht="12.75" customHeight="1" x14ac:dyDescent="0.3">
      <c r="A278" s="77"/>
      <c r="B278" s="77"/>
      <c r="C278" s="77"/>
      <c r="D278" s="77"/>
      <c r="E278" s="77"/>
      <c r="F278" s="77"/>
      <c r="G278" s="77"/>
      <c r="H278" s="77"/>
      <c r="I278" s="77"/>
      <c r="J278" s="77"/>
      <c r="K278" s="77"/>
      <c r="L278" s="77"/>
      <c r="M278" s="77"/>
      <c r="N278" s="77"/>
      <c r="O278" s="77"/>
      <c r="P278" s="77"/>
      <c r="Q278" s="77"/>
      <c r="R278" s="77"/>
      <c r="S278" s="77"/>
      <c r="T278" s="77"/>
      <c r="U278" s="77"/>
      <c r="V278" s="77"/>
      <c r="W278" s="77"/>
      <c r="X278" s="77"/>
      <c r="Y278" s="77"/>
      <c r="Z278" s="77"/>
      <c r="AA278" s="77"/>
      <c r="AB278" s="77"/>
      <c r="AC278" s="77"/>
      <c r="AD278" s="77"/>
      <c r="AE278" s="77"/>
      <c r="AF278" s="77"/>
      <c r="AG278" s="77"/>
      <c r="AH278" s="77"/>
      <c r="AI278" s="77"/>
      <c r="AJ278" s="77"/>
      <c r="AK278" s="77"/>
      <c r="AL278" s="77"/>
      <c r="AM278" s="77"/>
      <c r="AN278" s="77"/>
      <c r="AO278" s="77"/>
    </row>
    <row r="279" spans="1:41" ht="12.75" customHeight="1" x14ac:dyDescent="0.3">
      <c r="A279" s="77"/>
      <c r="B279" s="77"/>
      <c r="C279" s="77"/>
      <c r="D279" s="77"/>
      <c r="E279" s="77"/>
      <c r="F279" s="77"/>
      <c r="G279" s="77"/>
      <c r="H279" s="77"/>
      <c r="I279" s="77"/>
      <c r="J279" s="77"/>
      <c r="K279" s="77"/>
      <c r="L279" s="77"/>
      <c r="M279" s="77"/>
      <c r="N279" s="77"/>
      <c r="O279" s="77"/>
      <c r="P279" s="77"/>
      <c r="Q279" s="77"/>
      <c r="R279" s="77"/>
      <c r="S279" s="77"/>
      <c r="T279" s="77"/>
      <c r="U279" s="77"/>
      <c r="V279" s="77"/>
      <c r="W279" s="77"/>
      <c r="X279" s="77"/>
      <c r="Y279" s="77"/>
      <c r="Z279" s="77"/>
      <c r="AA279" s="77"/>
      <c r="AB279" s="77"/>
      <c r="AC279" s="77"/>
      <c r="AD279" s="77"/>
      <c r="AE279" s="77"/>
      <c r="AF279" s="77"/>
      <c r="AG279" s="77"/>
      <c r="AH279" s="77"/>
      <c r="AI279" s="77"/>
      <c r="AJ279" s="77"/>
      <c r="AK279" s="77"/>
      <c r="AL279" s="77"/>
      <c r="AM279" s="77"/>
      <c r="AN279" s="77"/>
      <c r="AO279" s="77"/>
    </row>
    <row r="280" spans="1:41" ht="12.75" customHeight="1" x14ac:dyDescent="0.3">
      <c r="A280" s="77"/>
      <c r="B280" s="77"/>
      <c r="C280" s="77"/>
      <c r="D280" s="77"/>
      <c r="E280" s="77"/>
      <c r="F280" s="77"/>
      <c r="G280" s="77"/>
      <c r="H280" s="77"/>
      <c r="I280" s="77"/>
      <c r="J280" s="77"/>
      <c r="K280" s="77"/>
      <c r="L280" s="77"/>
      <c r="M280" s="77"/>
      <c r="N280" s="77"/>
      <c r="O280" s="77"/>
      <c r="P280" s="77"/>
      <c r="Q280" s="77"/>
      <c r="R280" s="77"/>
      <c r="S280" s="77"/>
      <c r="T280" s="77"/>
      <c r="U280" s="77"/>
      <c r="V280" s="77"/>
      <c r="W280" s="77"/>
      <c r="X280" s="77"/>
      <c r="Y280" s="77"/>
      <c r="Z280" s="77"/>
      <c r="AA280" s="77"/>
      <c r="AB280" s="77"/>
      <c r="AC280" s="77"/>
      <c r="AD280" s="77"/>
      <c r="AE280" s="77"/>
      <c r="AF280" s="77"/>
      <c r="AG280" s="77"/>
      <c r="AH280" s="77"/>
      <c r="AI280" s="77"/>
      <c r="AJ280" s="77"/>
      <c r="AK280" s="77"/>
      <c r="AL280" s="77"/>
      <c r="AM280" s="77"/>
      <c r="AN280" s="77"/>
      <c r="AO280" s="77"/>
    </row>
    <row r="281" spans="1:41" ht="12.75" customHeight="1" x14ac:dyDescent="0.3">
      <c r="A281" s="77"/>
      <c r="B281" s="77"/>
      <c r="C281" s="77"/>
      <c r="D281" s="77"/>
      <c r="E281" s="77"/>
      <c r="F281" s="77"/>
      <c r="G281" s="77"/>
      <c r="H281" s="77"/>
      <c r="I281" s="77"/>
      <c r="J281" s="77"/>
      <c r="K281" s="77"/>
      <c r="L281" s="77"/>
      <c r="M281" s="77"/>
      <c r="N281" s="77"/>
      <c r="O281" s="77"/>
      <c r="P281" s="77"/>
      <c r="Q281" s="77"/>
      <c r="R281" s="77"/>
      <c r="S281" s="77"/>
      <c r="T281" s="77"/>
      <c r="U281" s="77"/>
      <c r="V281" s="77"/>
      <c r="W281" s="77"/>
      <c r="X281" s="77"/>
      <c r="Y281" s="77"/>
      <c r="Z281" s="77"/>
      <c r="AA281" s="77"/>
      <c r="AB281" s="77"/>
      <c r="AC281" s="77"/>
      <c r="AD281" s="77"/>
      <c r="AE281" s="77"/>
      <c r="AF281" s="77"/>
      <c r="AG281" s="77"/>
      <c r="AH281" s="77"/>
      <c r="AI281" s="77"/>
      <c r="AJ281" s="77"/>
      <c r="AK281" s="77"/>
      <c r="AL281" s="77"/>
      <c r="AM281" s="77"/>
      <c r="AN281" s="77"/>
      <c r="AO281" s="77"/>
    </row>
    <row r="282" spans="1:41" ht="12.75" customHeight="1" x14ac:dyDescent="0.3">
      <c r="A282" s="77"/>
      <c r="B282" s="77"/>
      <c r="C282" s="77"/>
      <c r="D282" s="77"/>
      <c r="E282" s="77"/>
      <c r="F282" s="77"/>
      <c r="G282" s="77"/>
      <c r="H282" s="77"/>
      <c r="I282" s="77"/>
      <c r="J282" s="77"/>
      <c r="K282" s="77"/>
      <c r="L282" s="77"/>
      <c r="M282" s="77"/>
      <c r="N282" s="77"/>
      <c r="O282" s="77"/>
      <c r="P282" s="77"/>
      <c r="Q282" s="77"/>
      <c r="R282" s="77"/>
      <c r="S282" s="77"/>
      <c r="T282" s="77"/>
      <c r="U282" s="77"/>
      <c r="V282" s="77"/>
      <c r="W282" s="77"/>
      <c r="X282" s="77"/>
      <c r="Y282" s="77"/>
      <c r="Z282" s="77"/>
      <c r="AA282" s="77"/>
      <c r="AB282" s="77"/>
      <c r="AC282" s="77"/>
      <c r="AD282" s="77"/>
      <c r="AE282" s="77"/>
      <c r="AF282" s="77"/>
      <c r="AG282" s="77"/>
      <c r="AH282" s="77"/>
      <c r="AI282" s="77"/>
      <c r="AJ282" s="77"/>
      <c r="AK282" s="77"/>
      <c r="AL282" s="77"/>
      <c r="AM282" s="77"/>
      <c r="AN282" s="77"/>
      <c r="AO282" s="77"/>
    </row>
    <row r="283" spans="1:41" ht="12.75" customHeight="1" x14ac:dyDescent="0.3">
      <c r="A283" s="77"/>
      <c r="B283" s="77"/>
      <c r="C283" s="77"/>
      <c r="D283" s="77"/>
      <c r="E283" s="77"/>
      <c r="F283" s="77"/>
      <c r="G283" s="77"/>
      <c r="H283" s="77"/>
      <c r="I283" s="77"/>
      <c r="J283" s="77"/>
      <c r="K283" s="77"/>
      <c r="L283" s="77"/>
      <c r="M283" s="77"/>
      <c r="N283" s="77"/>
      <c r="O283" s="77"/>
      <c r="P283" s="77"/>
      <c r="Q283" s="77"/>
      <c r="R283" s="77"/>
      <c r="S283" s="77"/>
      <c r="T283" s="77"/>
      <c r="U283" s="77"/>
      <c r="V283" s="77"/>
      <c r="W283" s="77"/>
      <c r="X283" s="77"/>
      <c r="Y283" s="77"/>
      <c r="Z283" s="77"/>
      <c r="AA283" s="77"/>
      <c r="AB283" s="77"/>
      <c r="AC283" s="77"/>
      <c r="AD283" s="77"/>
      <c r="AE283" s="77"/>
      <c r="AF283" s="77"/>
      <c r="AG283" s="77"/>
      <c r="AH283" s="77"/>
      <c r="AI283" s="77"/>
      <c r="AJ283" s="77"/>
      <c r="AK283" s="77"/>
      <c r="AL283" s="77"/>
      <c r="AM283" s="77"/>
      <c r="AN283" s="77"/>
      <c r="AO283" s="77"/>
    </row>
    <row r="284" spans="1:41" ht="12.75" customHeight="1" x14ac:dyDescent="0.3">
      <c r="A284" s="77"/>
      <c r="B284" s="77"/>
      <c r="C284" s="77"/>
      <c r="D284" s="77"/>
      <c r="E284" s="77"/>
      <c r="F284" s="77"/>
      <c r="G284" s="77"/>
      <c r="H284" s="77"/>
      <c r="I284" s="77"/>
      <c r="J284" s="77"/>
      <c r="K284" s="77"/>
      <c r="L284" s="77"/>
      <c r="M284" s="77"/>
      <c r="N284" s="77"/>
      <c r="O284" s="77"/>
      <c r="P284" s="77"/>
      <c r="Q284" s="77"/>
      <c r="R284" s="77"/>
      <c r="S284" s="77"/>
      <c r="T284" s="77"/>
      <c r="U284" s="77"/>
      <c r="V284" s="77"/>
      <c r="W284" s="77"/>
      <c r="X284" s="77"/>
      <c r="Y284" s="77"/>
      <c r="Z284" s="77"/>
      <c r="AA284" s="77"/>
      <c r="AB284" s="77"/>
      <c r="AC284" s="77"/>
      <c r="AD284" s="77"/>
      <c r="AE284" s="77"/>
      <c r="AF284" s="77"/>
      <c r="AG284" s="77"/>
      <c r="AH284" s="77"/>
      <c r="AI284" s="77"/>
      <c r="AJ284" s="77"/>
      <c r="AK284" s="77"/>
      <c r="AL284" s="77"/>
      <c r="AM284" s="77"/>
      <c r="AN284" s="77"/>
      <c r="AO284" s="77"/>
    </row>
    <row r="285" spans="1:41" ht="12.75" customHeight="1" x14ac:dyDescent="0.3">
      <c r="A285" s="77"/>
      <c r="B285" s="77"/>
      <c r="C285" s="77"/>
      <c r="D285" s="77"/>
      <c r="E285" s="77"/>
      <c r="F285" s="77"/>
      <c r="G285" s="77"/>
      <c r="H285" s="77"/>
      <c r="I285" s="77"/>
      <c r="J285" s="77"/>
      <c r="K285" s="77"/>
      <c r="L285" s="77"/>
      <c r="M285" s="77"/>
      <c r="N285" s="77"/>
      <c r="O285" s="77"/>
      <c r="P285" s="77"/>
      <c r="Q285" s="77"/>
      <c r="R285" s="77"/>
      <c r="S285" s="77"/>
      <c r="T285" s="77"/>
      <c r="U285" s="77"/>
      <c r="V285" s="77"/>
      <c r="W285" s="77"/>
      <c r="X285" s="77"/>
      <c r="Y285" s="77"/>
      <c r="Z285" s="77"/>
      <c r="AA285" s="77"/>
      <c r="AB285" s="77"/>
      <c r="AC285" s="77"/>
      <c r="AD285" s="77"/>
      <c r="AE285" s="77"/>
      <c r="AF285" s="77"/>
      <c r="AG285" s="77"/>
      <c r="AH285" s="77"/>
      <c r="AI285" s="77"/>
      <c r="AJ285" s="77"/>
      <c r="AK285" s="77"/>
      <c r="AL285" s="77"/>
      <c r="AM285" s="77"/>
      <c r="AN285" s="77"/>
      <c r="AO285" s="77"/>
    </row>
    <row r="286" spans="1:41" ht="12.75" customHeight="1" x14ac:dyDescent="0.3">
      <c r="A286" s="77"/>
      <c r="B286" s="77"/>
      <c r="C286" s="77"/>
      <c r="D286" s="77"/>
      <c r="E286" s="77"/>
      <c r="F286" s="77"/>
      <c r="G286" s="77"/>
      <c r="H286" s="77"/>
      <c r="I286" s="77"/>
      <c r="J286" s="77"/>
      <c r="K286" s="77"/>
      <c r="L286" s="77"/>
      <c r="M286" s="77"/>
      <c r="N286" s="77"/>
      <c r="O286" s="77"/>
      <c r="P286" s="77"/>
      <c r="Q286" s="77"/>
      <c r="R286" s="77"/>
      <c r="S286" s="77"/>
      <c r="T286" s="77"/>
      <c r="U286" s="77"/>
      <c r="V286" s="77"/>
      <c r="W286" s="77"/>
      <c r="X286" s="77"/>
      <c r="Y286" s="77"/>
      <c r="Z286" s="77"/>
      <c r="AA286" s="77"/>
      <c r="AB286" s="77"/>
      <c r="AC286" s="77"/>
      <c r="AD286" s="77"/>
      <c r="AE286" s="77"/>
      <c r="AF286" s="77"/>
      <c r="AG286" s="77"/>
      <c r="AH286" s="77"/>
      <c r="AI286" s="77"/>
      <c r="AJ286" s="77"/>
      <c r="AK286" s="77"/>
      <c r="AL286" s="77"/>
      <c r="AM286" s="77"/>
      <c r="AN286" s="77"/>
      <c r="AO286" s="77"/>
    </row>
    <row r="287" spans="1:41" ht="12.75" customHeight="1" x14ac:dyDescent="0.3">
      <c r="A287" s="77"/>
      <c r="B287" s="77"/>
      <c r="C287" s="77"/>
      <c r="D287" s="77"/>
      <c r="E287" s="77"/>
      <c r="F287" s="77"/>
      <c r="G287" s="77"/>
      <c r="H287" s="77"/>
      <c r="I287" s="77"/>
      <c r="J287" s="77"/>
      <c r="K287" s="77"/>
      <c r="L287" s="77"/>
      <c r="M287" s="77"/>
      <c r="N287" s="77"/>
      <c r="O287" s="77"/>
      <c r="P287" s="77"/>
      <c r="Q287" s="77"/>
      <c r="R287" s="77"/>
      <c r="S287" s="77"/>
      <c r="T287" s="77"/>
      <c r="U287" s="77"/>
      <c r="V287" s="77"/>
      <c r="W287" s="77"/>
      <c r="X287" s="77"/>
      <c r="Y287" s="77"/>
      <c r="Z287" s="77"/>
      <c r="AA287" s="77"/>
      <c r="AB287" s="77"/>
      <c r="AC287" s="77"/>
      <c r="AD287" s="77"/>
      <c r="AE287" s="77"/>
      <c r="AF287" s="77"/>
      <c r="AG287" s="77"/>
      <c r="AH287" s="77"/>
      <c r="AI287" s="77"/>
      <c r="AJ287" s="77"/>
      <c r="AK287" s="77"/>
      <c r="AL287" s="77"/>
      <c r="AM287" s="77"/>
      <c r="AN287" s="77"/>
      <c r="AO287" s="77"/>
    </row>
    <row r="288" spans="1:41" ht="12.75" customHeight="1" x14ac:dyDescent="0.3">
      <c r="A288" s="77"/>
      <c r="B288" s="77"/>
      <c r="C288" s="77"/>
      <c r="D288" s="77"/>
      <c r="E288" s="77"/>
      <c r="F288" s="77"/>
      <c r="G288" s="77"/>
      <c r="H288" s="77"/>
      <c r="I288" s="77"/>
      <c r="J288" s="77"/>
      <c r="K288" s="77"/>
      <c r="L288" s="77"/>
      <c r="M288" s="77"/>
      <c r="N288" s="77"/>
      <c r="O288" s="77"/>
      <c r="P288" s="77"/>
      <c r="Q288" s="77"/>
      <c r="R288" s="77"/>
      <c r="S288" s="77"/>
      <c r="T288" s="77"/>
      <c r="U288" s="77"/>
      <c r="V288" s="77"/>
      <c r="W288" s="77"/>
      <c r="X288" s="77"/>
      <c r="Y288" s="77"/>
      <c r="Z288" s="77"/>
      <c r="AA288" s="77"/>
      <c r="AB288" s="77"/>
      <c r="AC288" s="77"/>
      <c r="AD288" s="77"/>
      <c r="AE288" s="77"/>
      <c r="AF288" s="77"/>
      <c r="AG288" s="77"/>
      <c r="AH288" s="77"/>
      <c r="AI288" s="77"/>
      <c r="AJ288" s="77"/>
      <c r="AK288" s="77"/>
      <c r="AL288" s="77"/>
      <c r="AM288" s="77"/>
      <c r="AN288" s="77"/>
      <c r="AO288" s="77"/>
    </row>
    <row r="289" spans="1:41" ht="12.75" customHeight="1" x14ac:dyDescent="0.3">
      <c r="A289" s="77"/>
      <c r="B289" s="77"/>
      <c r="C289" s="77"/>
      <c r="D289" s="77"/>
      <c r="E289" s="77"/>
      <c r="F289" s="77"/>
      <c r="G289" s="77"/>
      <c r="H289" s="77"/>
      <c r="I289" s="77"/>
      <c r="J289" s="77"/>
      <c r="K289" s="77"/>
      <c r="L289" s="77"/>
      <c r="M289" s="77"/>
      <c r="N289" s="77"/>
      <c r="O289" s="77"/>
      <c r="P289" s="77"/>
      <c r="Q289" s="77"/>
      <c r="R289" s="77"/>
      <c r="S289" s="77"/>
      <c r="T289" s="77"/>
      <c r="U289" s="77"/>
      <c r="V289" s="77"/>
      <c r="W289" s="77"/>
      <c r="X289" s="77"/>
      <c r="Y289" s="77"/>
      <c r="Z289" s="77"/>
      <c r="AA289" s="77"/>
      <c r="AB289" s="77"/>
      <c r="AC289" s="77"/>
      <c r="AD289" s="77"/>
      <c r="AE289" s="77"/>
      <c r="AF289" s="77"/>
      <c r="AG289" s="77"/>
      <c r="AH289" s="77"/>
      <c r="AI289" s="77"/>
      <c r="AJ289" s="77"/>
      <c r="AK289" s="77"/>
      <c r="AL289" s="77"/>
      <c r="AM289" s="77"/>
      <c r="AN289" s="77"/>
      <c r="AO289" s="77"/>
    </row>
    <row r="290" spans="1:41" ht="12.75" customHeight="1" x14ac:dyDescent="0.3">
      <c r="A290" s="77"/>
      <c r="B290" s="77"/>
      <c r="C290" s="77"/>
      <c r="D290" s="77"/>
      <c r="E290" s="77"/>
      <c r="F290" s="77"/>
      <c r="G290" s="77"/>
      <c r="H290" s="77"/>
      <c r="I290" s="77"/>
      <c r="J290" s="77"/>
      <c r="K290" s="77"/>
      <c r="L290" s="77"/>
      <c r="M290" s="77"/>
      <c r="N290" s="77"/>
      <c r="O290" s="77"/>
      <c r="P290" s="77"/>
      <c r="Q290" s="77"/>
      <c r="R290" s="77"/>
      <c r="S290" s="77"/>
      <c r="T290" s="77"/>
      <c r="U290" s="77"/>
      <c r="V290" s="77"/>
      <c r="W290" s="77"/>
      <c r="X290" s="77"/>
      <c r="Y290" s="77"/>
      <c r="Z290" s="77"/>
      <c r="AA290" s="77"/>
      <c r="AB290" s="77"/>
      <c r="AC290" s="77"/>
      <c r="AD290" s="77"/>
      <c r="AE290" s="77"/>
      <c r="AF290" s="77"/>
      <c r="AG290" s="77"/>
      <c r="AH290" s="77"/>
      <c r="AI290" s="77"/>
      <c r="AJ290" s="77"/>
      <c r="AK290" s="77"/>
      <c r="AL290" s="77"/>
      <c r="AM290" s="77"/>
      <c r="AN290" s="77"/>
      <c r="AO290" s="77"/>
    </row>
    <row r="291" spans="1:41" ht="12.75" customHeight="1" x14ac:dyDescent="0.3">
      <c r="A291" s="77"/>
      <c r="B291" s="77"/>
      <c r="C291" s="77"/>
      <c r="D291" s="77"/>
      <c r="E291" s="77"/>
      <c r="F291" s="77"/>
      <c r="G291" s="77"/>
      <c r="H291" s="77"/>
      <c r="I291" s="77"/>
      <c r="J291" s="77"/>
      <c r="K291" s="77"/>
      <c r="L291" s="77"/>
      <c r="M291" s="77"/>
      <c r="N291" s="77"/>
      <c r="O291" s="77"/>
      <c r="P291" s="77"/>
      <c r="Q291" s="77"/>
      <c r="R291" s="77"/>
      <c r="S291" s="77"/>
      <c r="T291" s="77"/>
      <c r="U291" s="77"/>
      <c r="V291" s="77"/>
      <c r="W291" s="77"/>
      <c r="X291" s="77"/>
      <c r="Y291" s="77"/>
      <c r="Z291" s="77"/>
      <c r="AA291" s="77"/>
      <c r="AB291" s="77"/>
      <c r="AC291" s="77"/>
      <c r="AD291" s="77"/>
      <c r="AE291" s="77"/>
      <c r="AF291" s="77"/>
      <c r="AG291" s="77"/>
      <c r="AH291" s="77"/>
      <c r="AI291" s="77"/>
      <c r="AJ291" s="77"/>
      <c r="AK291" s="77"/>
      <c r="AL291" s="77"/>
      <c r="AM291" s="77"/>
      <c r="AN291" s="77"/>
      <c r="AO291" s="77"/>
    </row>
    <row r="292" spans="1:41" ht="12.75" customHeight="1" x14ac:dyDescent="0.3">
      <c r="A292" s="77"/>
      <c r="B292" s="77"/>
      <c r="C292" s="77"/>
      <c r="D292" s="77"/>
      <c r="E292" s="77"/>
      <c r="F292" s="77"/>
      <c r="G292" s="77"/>
      <c r="H292" s="77"/>
      <c r="I292" s="77"/>
      <c r="J292" s="77"/>
      <c r="K292" s="77"/>
      <c r="L292" s="77"/>
      <c r="M292" s="77"/>
      <c r="N292" s="77"/>
      <c r="O292" s="77"/>
      <c r="P292" s="77"/>
      <c r="Q292" s="77"/>
      <c r="R292" s="77"/>
      <c r="S292" s="77"/>
      <c r="T292" s="77"/>
      <c r="U292" s="77"/>
      <c r="V292" s="77"/>
      <c r="W292" s="77"/>
      <c r="X292" s="77"/>
      <c r="Y292" s="77"/>
      <c r="Z292" s="77"/>
      <c r="AA292" s="77"/>
      <c r="AB292" s="77"/>
      <c r="AC292" s="77"/>
      <c r="AD292" s="77"/>
      <c r="AE292" s="77"/>
      <c r="AF292" s="77"/>
      <c r="AG292" s="77"/>
      <c r="AH292" s="77"/>
      <c r="AI292" s="77"/>
      <c r="AJ292" s="77"/>
      <c r="AK292" s="77"/>
      <c r="AL292" s="77"/>
      <c r="AM292" s="77"/>
      <c r="AN292" s="77"/>
      <c r="AO292" s="77"/>
    </row>
    <row r="293" spans="1:41" ht="12.75" customHeight="1" x14ac:dyDescent="0.3">
      <c r="A293" s="77"/>
      <c r="B293" s="77"/>
      <c r="C293" s="77"/>
      <c r="D293" s="77"/>
      <c r="E293" s="77"/>
      <c r="F293" s="77"/>
      <c r="G293" s="77"/>
      <c r="H293" s="77"/>
      <c r="I293" s="77"/>
      <c r="J293" s="77"/>
      <c r="K293" s="77"/>
      <c r="L293" s="77"/>
      <c r="M293" s="77"/>
      <c r="N293" s="77"/>
      <c r="O293" s="77"/>
      <c r="P293" s="77"/>
      <c r="Q293" s="77"/>
      <c r="R293" s="77"/>
      <c r="S293" s="77"/>
      <c r="T293" s="77"/>
      <c r="U293" s="77"/>
      <c r="V293" s="77"/>
      <c r="W293" s="77"/>
      <c r="X293" s="77"/>
      <c r="Y293" s="77"/>
      <c r="Z293" s="77"/>
      <c r="AA293" s="77"/>
      <c r="AB293" s="77"/>
      <c r="AC293" s="77"/>
      <c r="AD293" s="77"/>
      <c r="AE293" s="77"/>
      <c r="AF293" s="77"/>
      <c r="AG293" s="77"/>
      <c r="AH293" s="77"/>
      <c r="AI293" s="77"/>
      <c r="AJ293" s="77"/>
      <c r="AK293" s="77"/>
      <c r="AL293" s="77"/>
      <c r="AM293" s="77"/>
      <c r="AN293" s="77"/>
      <c r="AO293" s="77"/>
    </row>
    <row r="294" spans="1:41" ht="12.75" customHeight="1" x14ac:dyDescent="0.3">
      <c r="A294" s="77"/>
      <c r="B294" s="77"/>
      <c r="C294" s="77"/>
      <c r="D294" s="77"/>
      <c r="E294" s="77"/>
      <c r="F294" s="77"/>
      <c r="G294" s="77"/>
      <c r="H294" s="77"/>
      <c r="I294" s="77"/>
      <c r="J294" s="77"/>
      <c r="K294" s="77"/>
      <c r="L294" s="77"/>
      <c r="M294" s="77"/>
      <c r="N294" s="77"/>
      <c r="O294" s="77"/>
      <c r="P294" s="77"/>
      <c r="Q294" s="77"/>
      <c r="R294" s="77"/>
      <c r="S294" s="77"/>
      <c r="T294" s="77"/>
      <c r="U294" s="77"/>
      <c r="V294" s="77"/>
      <c r="W294" s="77"/>
      <c r="X294" s="77"/>
      <c r="Y294" s="77"/>
      <c r="Z294" s="77"/>
      <c r="AA294" s="77"/>
      <c r="AB294" s="77"/>
      <c r="AC294" s="77"/>
      <c r="AD294" s="77"/>
      <c r="AE294" s="77"/>
      <c r="AF294" s="77"/>
      <c r="AG294" s="77"/>
      <c r="AH294" s="77"/>
      <c r="AI294" s="77"/>
      <c r="AJ294" s="77"/>
      <c r="AK294" s="77"/>
      <c r="AL294" s="77"/>
      <c r="AM294" s="77"/>
      <c r="AN294" s="77"/>
      <c r="AO294" s="77"/>
    </row>
    <row r="295" spans="1:41" ht="12.75" customHeight="1" x14ac:dyDescent="0.3">
      <c r="A295" s="77"/>
      <c r="B295" s="77"/>
      <c r="C295" s="77"/>
      <c r="D295" s="77"/>
      <c r="E295" s="77"/>
      <c r="F295" s="77"/>
      <c r="G295" s="77"/>
      <c r="H295" s="77"/>
      <c r="I295" s="77"/>
      <c r="J295" s="77"/>
      <c r="K295" s="77"/>
      <c r="L295" s="77"/>
      <c r="M295" s="77"/>
      <c r="N295" s="77"/>
      <c r="O295" s="77"/>
      <c r="P295" s="77"/>
      <c r="Q295" s="77"/>
      <c r="R295" s="77"/>
      <c r="S295" s="77"/>
      <c r="T295" s="77"/>
      <c r="U295" s="77"/>
      <c r="V295" s="77"/>
      <c r="W295" s="77"/>
      <c r="X295" s="77"/>
      <c r="Y295" s="77"/>
      <c r="Z295" s="77"/>
      <c r="AA295" s="77"/>
      <c r="AB295" s="77"/>
      <c r="AC295" s="77"/>
      <c r="AD295" s="77"/>
      <c r="AE295" s="77"/>
      <c r="AF295" s="77"/>
      <c r="AG295" s="77"/>
      <c r="AH295" s="77"/>
      <c r="AI295" s="77"/>
      <c r="AJ295" s="77"/>
      <c r="AK295" s="77"/>
      <c r="AL295" s="77"/>
      <c r="AM295" s="77"/>
      <c r="AN295" s="77"/>
      <c r="AO295" s="77"/>
    </row>
    <row r="296" spans="1:41" ht="12.75" customHeight="1" x14ac:dyDescent="0.3">
      <c r="A296" s="77"/>
      <c r="B296" s="77"/>
      <c r="C296" s="77"/>
      <c r="D296" s="77"/>
      <c r="E296" s="77"/>
      <c r="F296" s="77"/>
      <c r="G296" s="77"/>
      <c r="H296" s="77"/>
      <c r="I296" s="77"/>
      <c r="J296" s="77"/>
      <c r="K296" s="77"/>
      <c r="L296" s="77"/>
      <c r="M296" s="77"/>
      <c r="N296" s="77"/>
      <c r="O296" s="77"/>
      <c r="P296" s="77"/>
      <c r="Q296" s="77"/>
      <c r="R296" s="77"/>
      <c r="S296" s="77"/>
      <c r="T296" s="77"/>
      <c r="U296" s="77"/>
      <c r="V296" s="77"/>
      <c r="W296" s="77"/>
      <c r="X296" s="77"/>
      <c r="Y296" s="77"/>
      <c r="Z296" s="77"/>
      <c r="AA296" s="77"/>
      <c r="AB296" s="77"/>
      <c r="AC296" s="77"/>
      <c r="AD296" s="77"/>
      <c r="AE296" s="77"/>
      <c r="AF296" s="77"/>
      <c r="AG296" s="77"/>
      <c r="AH296" s="77"/>
      <c r="AI296" s="77"/>
      <c r="AJ296" s="77"/>
      <c r="AK296" s="77"/>
      <c r="AL296" s="77"/>
      <c r="AM296" s="77"/>
      <c r="AN296" s="77"/>
      <c r="AO296" s="77"/>
    </row>
    <row r="297" spans="1:41" ht="12.75" customHeight="1" x14ac:dyDescent="0.3">
      <c r="A297" s="77"/>
      <c r="B297" s="77"/>
      <c r="C297" s="77"/>
      <c r="D297" s="77"/>
      <c r="E297" s="77"/>
      <c r="F297" s="77"/>
      <c r="G297" s="77"/>
      <c r="H297" s="77"/>
      <c r="I297" s="77"/>
      <c r="J297" s="77"/>
      <c r="K297" s="77"/>
      <c r="L297" s="77"/>
      <c r="M297" s="77"/>
      <c r="N297" s="77"/>
      <c r="O297" s="77"/>
      <c r="P297" s="77"/>
      <c r="Q297" s="77"/>
      <c r="R297" s="77"/>
      <c r="S297" s="77"/>
      <c r="T297" s="77"/>
      <c r="U297" s="77"/>
      <c r="V297" s="77"/>
      <c r="W297" s="77"/>
      <c r="X297" s="77"/>
      <c r="Y297" s="77"/>
      <c r="Z297" s="77"/>
      <c r="AA297" s="77"/>
      <c r="AB297" s="77"/>
      <c r="AC297" s="77"/>
      <c r="AD297" s="77"/>
      <c r="AE297" s="77"/>
      <c r="AF297" s="77"/>
      <c r="AG297" s="77"/>
      <c r="AH297" s="77"/>
      <c r="AI297" s="77"/>
      <c r="AJ297" s="77"/>
      <c r="AK297" s="77"/>
      <c r="AL297" s="77"/>
      <c r="AM297" s="77"/>
      <c r="AN297" s="77"/>
      <c r="AO297" s="77"/>
    </row>
    <row r="298" spans="1:41" ht="12.75" customHeight="1" x14ac:dyDescent="0.3">
      <c r="A298" s="77"/>
      <c r="B298" s="77"/>
      <c r="C298" s="77"/>
      <c r="D298" s="77"/>
      <c r="E298" s="77"/>
      <c r="F298" s="77"/>
      <c r="G298" s="77"/>
      <c r="H298" s="77"/>
      <c r="I298" s="77"/>
      <c r="J298" s="77"/>
      <c r="K298" s="77"/>
      <c r="L298" s="77"/>
      <c r="M298" s="77"/>
      <c r="N298" s="77"/>
      <c r="O298" s="77"/>
      <c r="P298" s="77"/>
      <c r="Q298" s="77"/>
      <c r="R298" s="77"/>
      <c r="S298" s="77"/>
      <c r="T298" s="77"/>
      <c r="U298" s="77"/>
      <c r="V298" s="77"/>
      <c r="W298" s="77"/>
      <c r="X298" s="77"/>
      <c r="Y298" s="77"/>
      <c r="Z298" s="77"/>
      <c r="AA298" s="77"/>
      <c r="AB298" s="77"/>
      <c r="AC298" s="77"/>
      <c r="AD298" s="77"/>
      <c r="AE298" s="77"/>
      <c r="AF298" s="77"/>
      <c r="AG298" s="77"/>
      <c r="AH298" s="77"/>
      <c r="AI298" s="77"/>
      <c r="AJ298" s="77"/>
      <c r="AK298" s="77"/>
      <c r="AL298" s="77"/>
      <c r="AM298" s="77"/>
      <c r="AN298" s="77"/>
      <c r="AO298" s="77"/>
    </row>
    <row r="299" spans="1:41" ht="12.75" customHeight="1" x14ac:dyDescent="0.3">
      <c r="A299" s="77"/>
      <c r="B299" s="77"/>
      <c r="C299" s="77"/>
      <c r="D299" s="77"/>
      <c r="E299" s="77"/>
      <c r="F299" s="77"/>
      <c r="G299" s="77"/>
      <c r="H299" s="77"/>
      <c r="I299" s="77"/>
      <c r="J299" s="77"/>
      <c r="K299" s="77"/>
      <c r="L299" s="77"/>
      <c r="M299" s="77"/>
      <c r="N299" s="77"/>
      <c r="O299" s="77"/>
      <c r="P299" s="77"/>
      <c r="Q299" s="77"/>
      <c r="R299" s="77"/>
      <c r="S299" s="77"/>
      <c r="T299" s="77"/>
      <c r="U299" s="77"/>
      <c r="V299" s="77"/>
      <c r="W299" s="77"/>
      <c r="X299" s="77"/>
      <c r="Y299" s="77"/>
      <c r="Z299" s="77"/>
      <c r="AA299" s="77"/>
      <c r="AB299" s="77"/>
      <c r="AC299" s="77"/>
      <c r="AD299" s="77"/>
      <c r="AE299" s="77"/>
      <c r="AF299" s="77"/>
      <c r="AG299" s="77"/>
      <c r="AH299" s="77"/>
      <c r="AI299" s="77"/>
      <c r="AJ299" s="77"/>
      <c r="AK299" s="77"/>
      <c r="AL299" s="77"/>
      <c r="AM299" s="77"/>
      <c r="AN299" s="77"/>
      <c r="AO299" s="77"/>
    </row>
    <row r="300" spans="1:41" ht="12.75" customHeight="1" x14ac:dyDescent="0.3">
      <c r="A300" s="77"/>
      <c r="B300" s="77"/>
      <c r="C300" s="77"/>
      <c r="D300" s="77"/>
      <c r="E300" s="77"/>
      <c r="F300" s="77"/>
      <c r="G300" s="77"/>
      <c r="H300" s="77"/>
      <c r="I300" s="77"/>
      <c r="J300" s="77"/>
      <c r="K300" s="77"/>
      <c r="L300" s="77"/>
      <c r="M300" s="77"/>
      <c r="N300" s="77"/>
      <c r="O300" s="77"/>
      <c r="P300" s="77"/>
      <c r="Q300" s="77"/>
      <c r="R300" s="77"/>
      <c r="S300" s="77"/>
      <c r="T300" s="77"/>
      <c r="U300" s="77"/>
      <c r="V300" s="77"/>
      <c r="W300" s="77"/>
      <c r="X300" s="77"/>
      <c r="Y300" s="77"/>
      <c r="Z300" s="77"/>
      <c r="AA300" s="77"/>
      <c r="AB300" s="77"/>
      <c r="AC300" s="77"/>
      <c r="AD300" s="77"/>
      <c r="AE300" s="77"/>
      <c r="AF300" s="77"/>
      <c r="AG300" s="77"/>
      <c r="AH300" s="77"/>
      <c r="AI300" s="77"/>
      <c r="AJ300" s="77"/>
      <c r="AK300" s="77"/>
      <c r="AL300" s="77"/>
      <c r="AM300" s="77"/>
      <c r="AN300" s="77"/>
      <c r="AO300" s="77"/>
    </row>
    <row r="301" spans="1:41" ht="12.75" customHeight="1" x14ac:dyDescent="0.3">
      <c r="A301" s="77"/>
      <c r="B301" s="77"/>
      <c r="C301" s="77"/>
      <c r="D301" s="77"/>
      <c r="E301" s="77"/>
      <c r="F301" s="77"/>
      <c r="G301" s="77"/>
      <c r="H301" s="77"/>
      <c r="I301" s="77"/>
      <c r="J301" s="77"/>
      <c r="K301" s="77"/>
      <c r="L301" s="77"/>
      <c r="M301" s="77"/>
      <c r="N301" s="77"/>
      <c r="O301" s="77"/>
      <c r="P301" s="77"/>
      <c r="Q301" s="77"/>
      <c r="R301" s="77"/>
      <c r="S301" s="77"/>
      <c r="T301" s="77"/>
      <c r="U301" s="77"/>
      <c r="V301" s="77"/>
      <c r="W301" s="77"/>
      <c r="X301" s="77"/>
      <c r="Y301" s="77"/>
      <c r="Z301" s="77"/>
      <c r="AA301" s="77"/>
      <c r="AB301" s="77"/>
      <c r="AC301" s="77"/>
      <c r="AD301" s="77"/>
      <c r="AE301" s="77"/>
      <c r="AF301" s="77"/>
      <c r="AG301" s="77"/>
      <c r="AH301" s="77"/>
      <c r="AI301" s="77"/>
      <c r="AJ301" s="77"/>
      <c r="AK301" s="77"/>
      <c r="AL301" s="77"/>
      <c r="AM301" s="77"/>
      <c r="AN301" s="77"/>
      <c r="AO301" s="77"/>
    </row>
    <row r="302" spans="1:41" ht="12.75" customHeight="1" x14ac:dyDescent="0.3">
      <c r="A302" s="77"/>
      <c r="B302" s="77"/>
      <c r="C302" s="77"/>
      <c r="D302" s="77"/>
      <c r="E302" s="77"/>
      <c r="F302" s="77"/>
      <c r="G302" s="77"/>
      <c r="H302" s="77"/>
      <c r="I302" s="77"/>
      <c r="J302" s="77"/>
      <c r="K302" s="77"/>
      <c r="L302" s="77"/>
      <c r="M302" s="77"/>
      <c r="N302" s="77"/>
      <c r="O302" s="77"/>
      <c r="P302" s="77"/>
      <c r="Q302" s="77"/>
      <c r="R302" s="77"/>
      <c r="S302" s="77"/>
      <c r="T302" s="77"/>
      <c r="U302" s="77"/>
      <c r="V302" s="77"/>
      <c r="W302" s="77"/>
      <c r="X302" s="77"/>
      <c r="Y302" s="77"/>
      <c r="Z302" s="77"/>
      <c r="AA302" s="77"/>
      <c r="AB302" s="77"/>
      <c r="AC302" s="77"/>
      <c r="AD302" s="77"/>
      <c r="AE302" s="77"/>
      <c r="AF302" s="77"/>
      <c r="AG302" s="77"/>
      <c r="AH302" s="77"/>
      <c r="AI302" s="77"/>
      <c r="AJ302" s="77"/>
      <c r="AK302" s="77"/>
      <c r="AL302" s="77"/>
      <c r="AM302" s="77"/>
      <c r="AN302" s="77"/>
      <c r="AO302" s="77"/>
    </row>
    <row r="303" spans="1:41" ht="12.75" customHeight="1" x14ac:dyDescent="0.3">
      <c r="A303" s="77"/>
      <c r="B303" s="77"/>
      <c r="C303" s="77"/>
      <c r="D303" s="77"/>
      <c r="E303" s="77"/>
      <c r="F303" s="77"/>
      <c r="G303" s="77"/>
      <c r="H303" s="77"/>
      <c r="I303" s="77"/>
      <c r="J303" s="77"/>
      <c r="K303" s="77"/>
      <c r="L303" s="77"/>
      <c r="M303" s="77"/>
      <c r="N303" s="77"/>
      <c r="O303" s="77"/>
      <c r="P303" s="77"/>
      <c r="Q303" s="77"/>
      <c r="R303" s="77"/>
      <c r="S303" s="77"/>
      <c r="T303" s="77"/>
      <c r="U303" s="77"/>
      <c r="V303" s="77"/>
      <c r="W303" s="77"/>
      <c r="X303" s="77"/>
      <c r="Y303" s="77"/>
      <c r="Z303" s="77"/>
      <c r="AA303" s="77"/>
      <c r="AB303" s="77"/>
      <c r="AC303" s="77"/>
      <c r="AD303" s="77"/>
      <c r="AE303" s="77"/>
      <c r="AF303" s="77"/>
      <c r="AG303" s="77"/>
      <c r="AH303" s="77"/>
      <c r="AI303" s="77"/>
      <c r="AJ303" s="77"/>
      <c r="AK303" s="77"/>
      <c r="AL303" s="77"/>
      <c r="AM303" s="77"/>
      <c r="AN303" s="77"/>
      <c r="AO303" s="77"/>
    </row>
    <row r="304" spans="1:41" ht="12.75" customHeight="1" x14ac:dyDescent="0.3">
      <c r="A304" s="77"/>
      <c r="B304" s="77"/>
      <c r="C304" s="77"/>
      <c r="D304" s="77"/>
      <c r="E304" s="77"/>
      <c r="F304" s="77"/>
      <c r="G304" s="77"/>
      <c r="H304" s="77"/>
      <c r="I304" s="77"/>
      <c r="J304" s="77"/>
      <c r="K304" s="77"/>
      <c r="L304" s="77"/>
      <c r="M304" s="77"/>
      <c r="N304" s="77"/>
      <c r="O304" s="77"/>
      <c r="P304" s="77"/>
      <c r="Q304" s="77"/>
      <c r="R304" s="77"/>
      <c r="S304" s="77"/>
      <c r="T304" s="77"/>
      <c r="U304" s="77"/>
      <c r="V304" s="77"/>
      <c r="W304" s="77"/>
      <c r="X304" s="77"/>
      <c r="Y304" s="77"/>
      <c r="Z304" s="77"/>
      <c r="AA304" s="77"/>
      <c r="AB304" s="77"/>
      <c r="AC304" s="77"/>
      <c r="AD304" s="77"/>
      <c r="AE304" s="77"/>
      <c r="AF304" s="77"/>
      <c r="AG304" s="77"/>
      <c r="AH304" s="77"/>
      <c r="AI304" s="77"/>
      <c r="AJ304" s="77"/>
      <c r="AK304" s="77"/>
      <c r="AL304" s="77"/>
      <c r="AM304" s="77"/>
      <c r="AN304" s="77"/>
      <c r="AO304" s="77"/>
    </row>
    <row r="305" spans="1:41" ht="12.75" customHeight="1" x14ac:dyDescent="0.3">
      <c r="A305" s="77"/>
      <c r="B305" s="77"/>
      <c r="C305" s="77"/>
      <c r="D305" s="77"/>
      <c r="E305" s="77"/>
      <c r="F305" s="77"/>
      <c r="G305" s="77"/>
      <c r="H305" s="77"/>
      <c r="I305" s="77"/>
      <c r="J305" s="77"/>
      <c r="K305" s="77"/>
      <c r="L305" s="77"/>
      <c r="M305" s="77"/>
      <c r="N305" s="77"/>
      <c r="O305" s="77"/>
      <c r="P305" s="77"/>
      <c r="Q305" s="77"/>
      <c r="R305" s="77"/>
      <c r="S305" s="77"/>
      <c r="T305" s="77"/>
      <c r="U305" s="77"/>
      <c r="V305" s="77"/>
      <c r="W305" s="77"/>
      <c r="X305" s="77"/>
      <c r="Y305" s="77"/>
      <c r="Z305" s="77"/>
      <c r="AA305" s="77"/>
      <c r="AB305" s="77"/>
      <c r="AC305" s="77"/>
      <c r="AD305" s="77"/>
      <c r="AE305" s="77"/>
      <c r="AF305" s="77"/>
      <c r="AG305" s="77"/>
      <c r="AH305" s="77"/>
      <c r="AI305" s="77"/>
      <c r="AJ305" s="77"/>
      <c r="AK305" s="77"/>
      <c r="AL305" s="77"/>
      <c r="AM305" s="77"/>
      <c r="AN305" s="77"/>
      <c r="AO305" s="77"/>
    </row>
    <row r="306" spans="1:41" ht="12.75" customHeight="1" x14ac:dyDescent="0.3">
      <c r="A306" s="77"/>
      <c r="B306" s="77"/>
      <c r="C306" s="77"/>
      <c r="D306" s="77"/>
      <c r="E306" s="77"/>
      <c r="F306" s="77"/>
      <c r="G306" s="77"/>
      <c r="H306" s="77"/>
      <c r="I306" s="77"/>
      <c r="J306" s="77"/>
      <c r="K306" s="77"/>
      <c r="L306" s="77"/>
      <c r="M306" s="77"/>
      <c r="N306" s="77"/>
      <c r="O306" s="77"/>
      <c r="P306" s="77"/>
      <c r="Q306" s="77"/>
      <c r="R306" s="77"/>
      <c r="S306" s="77"/>
      <c r="T306" s="77"/>
      <c r="U306" s="77"/>
      <c r="V306" s="77"/>
      <c r="W306" s="77"/>
      <c r="X306" s="77"/>
      <c r="Y306" s="77"/>
      <c r="Z306" s="77"/>
      <c r="AA306" s="77"/>
      <c r="AB306" s="77"/>
      <c r="AC306" s="77"/>
      <c r="AD306" s="77"/>
      <c r="AE306" s="77"/>
      <c r="AF306" s="77"/>
      <c r="AG306" s="77"/>
      <c r="AH306" s="77"/>
      <c r="AI306" s="77"/>
      <c r="AJ306" s="77"/>
      <c r="AK306" s="77"/>
      <c r="AL306" s="77"/>
      <c r="AM306" s="77"/>
      <c r="AN306" s="77"/>
      <c r="AO306" s="77"/>
    </row>
    <row r="307" spans="1:41" ht="12.75" customHeight="1" x14ac:dyDescent="0.3">
      <c r="A307" s="77"/>
      <c r="B307" s="77"/>
      <c r="C307" s="77"/>
      <c r="D307" s="77"/>
      <c r="E307" s="77"/>
      <c r="F307" s="77"/>
      <c r="G307" s="77"/>
      <c r="H307" s="77"/>
      <c r="I307" s="77"/>
      <c r="J307" s="77"/>
      <c r="K307" s="77"/>
      <c r="L307" s="77"/>
      <c r="M307" s="77"/>
      <c r="N307" s="77"/>
      <c r="O307" s="77"/>
      <c r="P307" s="77"/>
      <c r="Q307" s="77"/>
      <c r="R307" s="77"/>
      <c r="S307" s="77"/>
      <c r="T307" s="77"/>
      <c r="U307" s="77"/>
      <c r="V307" s="77"/>
      <c r="W307" s="77"/>
      <c r="X307" s="77"/>
      <c r="Y307" s="77"/>
      <c r="Z307" s="77"/>
      <c r="AA307" s="77"/>
      <c r="AB307" s="77"/>
      <c r="AC307" s="77"/>
      <c r="AD307" s="77"/>
      <c r="AE307" s="77"/>
      <c r="AF307" s="77"/>
      <c r="AG307" s="77"/>
      <c r="AH307" s="77"/>
      <c r="AI307" s="77"/>
      <c r="AJ307" s="77"/>
      <c r="AK307" s="77"/>
      <c r="AL307" s="77"/>
      <c r="AM307" s="77"/>
      <c r="AN307" s="77"/>
      <c r="AO307" s="77"/>
    </row>
    <row r="308" spans="1:41" ht="12.75" customHeight="1" x14ac:dyDescent="0.3">
      <c r="A308" s="77"/>
      <c r="B308" s="77"/>
      <c r="C308" s="77"/>
      <c r="D308" s="77"/>
      <c r="E308" s="77"/>
      <c r="F308" s="77"/>
      <c r="G308" s="77"/>
      <c r="H308" s="77"/>
      <c r="I308" s="77"/>
      <c r="J308" s="77"/>
      <c r="K308" s="77"/>
      <c r="L308" s="77"/>
      <c r="M308" s="77"/>
      <c r="N308" s="77"/>
      <c r="O308" s="77"/>
      <c r="P308" s="77"/>
      <c r="Q308" s="77"/>
      <c r="R308" s="77"/>
      <c r="S308" s="77"/>
      <c r="T308" s="77"/>
      <c r="U308" s="77"/>
      <c r="V308" s="77"/>
      <c r="W308" s="77"/>
      <c r="X308" s="77"/>
      <c r="Y308" s="77"/>
      <c r="Z308" s="77"/>
      <c r="AA308" s="77"/>
      <c r="AB308" s="77"/>
      <c r="AC308" s="77"/>
      <c r="AD308" s="77"/>
      <c r="AE308" s="77"/>
      <c r="AF308" s="77"/>
      <c r="AG308" s="77"/>
      <c r="AH308" s="77"/>
      <c r="AI308" s="77"/>
      <c r="AJ308" s="77"/>
      <c r="AK308" s="77"/>
      <c r="AL308" s="77"/>
      <c r="AM308" s="77"/>
      <c r="AN308" s="77"/>
      <c r="AO308" s="77"/>
    </row>
    <row r="309" spans="1:41" ht="12.75" customHeight="1" x14ac:dyDescent="0.3">
      <c r="A309" s="77"/>
      <c r="B309" s="77"/>
      <c r="C309" s="77"/>
      <c r="D309" s="77"/>
      <c r="E309" s="77"/>
      <c r="F309" s="77"/>
      <c r="G309" s="77"/>
      <c r="H309" s="77"/>
      <c r="I309" s="77"/>
      <c r="J309" s="77"/>
      <c r="K309" s="77"/>
      <c r="L309" s="77"/>
      <c r="M309" s="77"/>
      <c r="N309" s="77"/>
      <c r="O309" s="77"/>
      <c r="P309" s="77"/>
      <c r="Q309" s="77"/>
      <c r="R309" s="77"/>
      <c r="S309" s="77"/>
      <c r="T309" s="77"/>
      <c r="U309" s="77"/>
      <c r="V309" s="77"/>
      <c r="W309" s="77"/>
      <c r="X309" s="77"/>
      <c r="Y309" s="77"/>
      <c r="Z309" s="77"/>
      <c r="AA309" s="77"/>
      <c r="AB309" s="77"/>
      <c r="AC309" s="77"/>
      <c r="AD309" s="77"/>
      <c r="AE309" s="77"/>
      <c r="AF309" s="77"/>
      <c r="AG309" s="77"/>
      <c r="AH309" s="77"/>
      <c r="AI309" s="77"/>
      <c r="AJ309" s="77"/>
      <c r="AK309" s="77"/>
      <c r="AL309" s="77"/>
      <c r="AM309" s="77"/>
      <c r="AN309" s="77"/>
      <c r="AO309" s="77"/>
    </row>
    <row r="310" spans="1:41" ht="12.75" customHeight="1" x14ac:dyDescent="0.3">
      <c r="A310" s="77"/>
      <c r="B310" s="77"/>
      <c r="C310" s="77"/>
      <c r="D310" s="77"/>
      <c r="E310" s="77"/>
      <c r="F310" s="77"/>
      <c r="G310" s="77"/>
      <c r="H310" s="77"/>
      <c r="I310" s="77"/>
      <c r="J310" s="77"/>
      <c r="K310" s="77"/>
      <c r="L310" s="77"/>
      <c r="M310" s="77"/>
      <c r="N310" s="77"/>
      <c r="O310" s="77"/>
      <c r="P310" s="77"/>
      <c r="Q310" s="77"/>
      <c r="R310" s="77"/>
      <c r="S310" s="77"/>
      <c r="T310" s="77"/>
      <c r="U310" s="77"/>
      <c r="V310" s="77"/>
      <c r="W310" s="77"/>
      <c r="X310" s="77"/>
      <c r="Y310" s="77"/>
      <c r="Z310" s="77"/>
      <c r="AA310" s="77"/>
      <c r="AB310" s="77"/>
      <c r="AC310" s="77"/>
      <c r="AD310" s="77"/>
      <c r="AE310" s="77"/>
      <c r="AF310" s="77"/>
      <c r="AG310" s="77"/>
      <c r="AH310" s="77"/>
      <c r="AI310" s="77"/>
      <c r="AJ310" s="77"/>
      <c r="AK310" s="77"/>
      <c r="AL310" s="77"/>
      <c r="AM310" s="77"/>
      <c r="AN310" s="77"/>
      <c r="AO310" s="77"/>
    </row>
    <row r="311" spans="1:41" ht="12.75" customHeight="1" x14ac:dyDescent="0.3">
      <c r="A311" s="77"/>
      <c r="B311" s="77"/>
      <c r="C311" s="77"/>
      <c r="D311" s="77"/>
      <c r="E311" s="77"/>
      <c r="F311" s="77"/>
      <c r="G311" s="77"/>
      <c r="H311" s="77"/>
      <c r="I311" s="77"/>
      <c r="J311" s="77"/>
      <c r="K311" s="77"/>
      <c r="L311" s="77"/>
      <c r="M311" s="77"/>
      <c r="N311" s="77"/>
      <c r="O311" s="77"/>
      <c r="P311" s="77"/>
      <c r="Q311" s="77"/>
      <c r="R311" s="77"/>
      <c r="S311" s="77"/>
      <c r="T311" s="77"/>
      <c r="U311" s="77"/>
      <c r="V311" s="77"/>
      <c r="W311" s="77"/>
      <c r="X311" s="77"/>
      <c r="Y311" s="77"/>
      <c r="Z311" s="77"/>
      <c r="AA311" s="77"/>
      <c r="AB311" s="77"/>
      <c r="AC311" s="77"/>
      <c r="AD311" s="77"/>
      <c r="AE311" s="77"/>
      <c r="AF311" s="77"/>
      <c r="AG311" s="77"/>
      <c r="AH311" s="77"/>
      <c r="AI311" s="77"/>
      <c r="AJ311" s="77"/>
      <c r="AK311" s="77"/>
      <c r="AL311" s="77"/>
      <c r="AM311" s="77"/>
      <c r="AN311" s="77"/>
      <c r="AO311" s="77"/>
    </row>
    <row r="312" spans="1:41" ht="12.75" customHeight="1" x14ac:dyDescent="0.3">
      <c r="A312" s="77"/>
      <c r="B312" s="77"/>
      <c r="C312" s="77"/>
      <c r="D312" s="77"/>
      <c r="E312" s="77"/>
      <c r="F312" s="77"/>
      <c r="G312" s="77"/>
      <c r="H312" s="77"/>
      <c r="I312" s="77"/>
      <c r="J312" s="77"/>
      <c r="K312" s="77"/>
      <c r="L312" s="77"/>
      <c r="M312" s="77"/>
      <c r="N312" s="77"/>
      <c r="O312" s="77"/>
      <c r="P312" s="77"/>
      <c r="Q312" s="77"/>
      <c r="R312" s="77"/>
      <c r="S312" s="77"/>
      <c r="T312" s="77"/>
      <c r="U312" s="77"/>
      <c r="V312" s="77"/>
      <c r="W312" s="77"/>
      <c r="X312" s="77"/>
      <c r="Y312" s="77"/>
      <c r="Z312" s="77"/>
      <c r="AA312" s="77"/>
      <c r="AB312" s="77"/>
      <c r="AC312" s="77"/>
      <c r="AD312" s="77"/>
      <c r="AE312" s="77"/>
      <c r="AF312" s="77"/>
      <c r="AG312" s="77"/>
      <c r="AH312" s="77"/>
      <c r="AI312" s="77"/>
      <c r="AJ312" s="77"/>
      <c r="AK312" s="77"/>
      <c r="AL312" s="77"/>
      <c r="AM312" s="77"/>
      <c r="AN312" s="77"/>
      <c r="AO312" s="77"/>
    </row>
    <row r="313" spans="1:41" ht="12.75" customHeight="1" x14ac:dyDescent="0.3">
      <c r="A313" s="77"/>
      <c r="B313" s="77"/>
      <c r="C313" s="77"/>
      <c r="D313" s="77"/>
      <c r="E313" s="77"/>
      <c r="F313" s="77"/>
      <c r="G313" s="77"/>
      <c r="H313" s="77"/>
      <c r="I313" s="77"/>
      <c r="J313" s="77"/>
      <c r="K313" s="77"/>
      <c r="L313" s="77"/>
      <c r="M313" s="77"/>
      <c r="N313" s="77"/>
      <c r="O313" s="77"/>
      <c r="P313" s="77"/>
      <c r="Q313" s="77"/>
      <c r="R313" s="77"/>
      <c r="S313" s="77"/>
      <c r="T313" s="77"/>
      <c r="U313" s="77"/>
      <c r="V313" s="77"/>
      <c r="W313" s="77"/>
      <c r="X313" s="77"/>
      <c r="Y313" s="77"/>
      <c r="Z313" s="77"/>
      <c r="AA313" s="77"/>
      <c r="AB313" s="77"/>
      <c r="AC313" s="77"/>
      <c r="AD313" s="77"/>
      <c r="AE313" s="77"/>
      <c r="AF313" s="77"/>
      <c r="AG313" s="77"/>
      <c r="AH313" s="77"/>
      <c r="AI313" s="77"/>
      <c r="AJ313" s="77"/>
      <c r="AK313" s="77"/>
      <c r="AL313" s="77"/>
      <c r="AM313" s="77"/>
      <c r="AN313" s="77"/>
      <c r="AO313" s="77"/>
    </row>
    <row r="314" spans="1:41" ht="12.75" customHeight="1" x14ac:dyDescent="0.3">
      <c r="A314" s="77"/>
      <c r="B314" s="77"/>
      <c r="C314" s="77"/>
      <c r="D314" s="77"/>
      <c r="E314" s="77"/>
      <c r="F314" s="77"/>
      <c r="G314" s="77"/>
      <c r="H314" s="77"/>
      <c r="I314" s="77"/>
      <c r="J314" s="77"/>
      <c r="K314" s="77"/>
      <c r="L314" s="77"/>
      <c r="M314" s="77"/>
      <c r="N314" s="77"/>
      <c r="O314" s="77"/>
      <c r="P314" s="77"/>
      <c r="Q314" s="77"/>
      <c r="R314" s="77"/>
      <c r="S314" s="77"/>
      <c r="T314" s="77"/>
      <c r="U314" s="77"/>
      <c r="V314" s="77"/>
      <c r="W314" s="77"/>
      <c r="X314" s="77"/>
      <c r="Y314" s="77"/>
      <c r="Z314" s="77"/>
      <c r="AA314" s="77"/>
      <c r="AB314" s="77"/>
      <c r="AC314" s="77"/>
      <c r="AD314" s="77"/>
      <c r="AE314" s="77"/>
      <c r="AF314" s="77"/>
      <c r="AG314" s="77"/>
      <c r="AH314" s="77"/>
      <c r="AI314" s="77"/>
      <c r="AJ314" s="77"/>
      <c r="AK314" s="77"/>
      <c r="AL314" s="77"/>
      <c r="AM314" s="77"/>
      <c r="AN314" s="77"/>
      <c r="AO314" s="77"/>
    </row>
    <row r="315" spans="1:41" ht="12.75" customHeight="1" x14ac:dyDescent="0.3">
      <c r="A315" s="77"/>
      <c r="B315" s="77"/>
      <c r="C315" s="77"/>
      <c r="D315" s="77"/>
      <c r="E315" s="77"/>
      <c r="F315" s="77"/>
      <c r="G315" s="77"/>
      <c r="H315" s="77"/>
      <c r="I315" s="77"/>
      <c r="J315" s="77"/>
      <c r="K315" s="77"/>
      <c r="L315" s="77"/>
      <c r="M315" s="77"/>
      <c r="N315" s="77"/>
      <c r="O315" s="77"/>
      <c r="P315" s="77"/>
      <c r="Q315" s="77"/>
      <c r="R315" s="77"/>
      <c r="S315" s="77"/>
      <c r="T315" s="77"/>
      <c r="U315" s="77"/>
      <c r="V315" s="77"/>
      <c r="W315" s="77"/>
      <c r="X315" s="77"/>
      <c r="Y315" s="77"/>
      <c r="Z315" s="77"/>
      <c r="AA315" s="77"/>
      <c r="AB315" s="77"/>
      <c r="AC315" s="77"/>
      <c r="AD315" s="77"/>
      <c r="AE315" s="77"/>
      <c r="AF315" s="77"/>
      <c r="AG315" s="77"/>
      <c r="AH315" s="77"/>
      <c r="AI315" s="77"/>
      <c r="AJ315" s="77"/>
      <c r="AK315" s="77"/>
      <c r="AL315" s="77"/>
      <c r="AM315" s="77"/>
      <c r="AN315" s="77"/>
      <c r="AO315" s="77"/>
    </row>
    <row r="316" spans="1:41" ht="12.75" customHeight="1" x14ac:dyDescent="0.3">
      <c r="A316" s="77"/>
      <c r="B316" s="77"/>
      <c r="C316" s="77"/>
      <c r="D316" s="77"/>
      <c r="E316" s="77"/>
      <c r="F316" s="77"/>
      <c r="G316" s="77"/>
      <c r="H316" s="77"/>
      <c r="I316" s="77"/>
      <c r="J316" s="77"/>
      <c r="K316" s="77"/>
      <c r="L316" s="77"/>
      <c r="M316" s="77"/>
      <c r="N316" s="77"/>
      <c r="O316" s="77"/>
      <c r="P316" s="77"/>
      <c r="Q316" s="77"/>
      <c r="R316" s="77"/>
      <c r="S316" s="77"/>
      <c r="T316" s="77"/>
      <c r="U316" s="77"/>
      <c r="V316" s="77"/>
      <c r="W316" s="77"/>
      <c r="X316" s="77"/>
      <c r="Y316" s="77"/>
      <c r="Z316" s="77"/>
      <c r="AA316" s="77"/>
      <c r="AB316" s="77"/>
      <c r="AC316" s="77"/>
      <c r="AD316" s="77"/>
      <c r="AE316" s="77"/>
      <c r="AF316" s="77"/>
      <c r="AG316" s="77"/>
      <c r="AH316" s="77"/>
      <c r="AI316" s="77"/>
      <c r="AJ316" s="77"/>
      <c r="AK316" s="77"/>
      <c r="AL316" s="77"/>
      <c r="AM316" s="77"/>
      <c r="AN316" s="77"/>
      <c r="AO316" s="77"/>
    </row>
    <row r="317" spans="1:41" ht="12.75" customHeight="1" x14ac:dyDescent="0.3">
      <c r="A317" s="77"/>
      <c r="B317" s="77"/>
      <c r="C317" s="77"/>
      <c r="D317" s="77"/>
      <c r="E317" s="77"/>
      <c r="F317" s="77"/>
      <c r="G317" s="77"/>
      <c r="H317" s="77"/>
      <c r="I317" s="77"/>
      <c r="J317" s="77"/>
      <c r="K317" s="77"/>
      <c r="L317" s="77"/>
      <c r="M317" s="77"/>
      <c r="N317" s="77"/>
      <c r="O317" s="77"/>
      <c r="P317" s="77"/>
      <c r="Q317" s="77"/>
      <c r="R317" s="77"/>
      <c r="S317" s="77"/>
      <c r="T317" s="77"/>
      <c r="U317" s="77"/>
      <c r="V317" s="77"/>
      <c r="W317" s="77"/>
      <c r="X317" s="77"/>
      <c r="Y317" s="77"/>
      <c r="Z317" s="77"/>
      <c r="AA317" s="77"/>
      <c r="AB317" s="77"/>
      <c r="AC317" s="77"/>
      <c r="AD317" s="77"/>
      <c r="AE317" s="77"/>
      <c r="AF317" s="77"/>
      <c r="AG317" s="77"/>
      <c r="AH317" s="77"/>
      <c r="AI317" s="77"/>
      <c r="AJ317" s="77"/>
      <c r="AK317" s="77"/>
      <c r="AL317" s="77"/>
      <c r="AM317" s="77"/>
      <c r="AN317" s="77"/>
      <c r="AO317" s="77"/>
    </row>
    <row r="318" spans="1:41" ht="12.75" customHeight="1" x14ac:dyDescent="0.3">
      <c r="A318" s="77"/>
      <c r="B318" s="77"/>
      <c r="C318" s="77"/>
      <c r="D318" s="77"/>
      <c r="E318" s="77"/>
      <c r="F318" s="77"/>
      <c r="G318" s="77"/>
      <c r="H318" s="77"/>
      <c r="I318" s="77"/>
      <c r="J318" s="77"/>
      <c r="K318" s="77"/>
      <c r="L318" s="77"/>
      <c r="M318" s="77"/>
      <c r="N318" s="77"/>
      <c r="O318" s="77"/>
      <c r="P318" s="77"/>
      <c r="Q318" s="77"/>
      <c r="R318" s="77"/>
      <c r="S318" s="77"/>
      <c r="T318" s="77"/>
      <c r="U318" s="77"/>
      <c r="V318" s="77"/>
      <c r="W318" s="77"/>
      <c r="X318" s="77"/>
      <c r="Y318" s="77"/>
      <c r="Z318" s="77"/>
      <c r="AA318" s="77"/>
      <c r="AB318" s="77"/>
      <c r="AC318" s="77"/>
      <c r="AD318" s="77"/>
      <c r="AE318" s="77"/>
      <c r="AF318" s="77"/>
      <c r="AG318" s="77"/>
      <c r="AH318" s="77"/>
      <c r="AI318" s="77"/>
      <c r="AJ318" s="77"/>
      <c r="AK318" s="77"/>
      <c r="AL318" s="77"/>
      <c r="AM318" s="77"/>
      <c r="AN318" s="77"/>
      <c r="AO318" s="77"/>
    </row>
    <row r="319" spans="1:41" ht="12.75" customHeight="1" x14ac:dyDescent="0.3">
      <c r="A319" s="77"/>
      <c r="B319" s="77"/>
      <c r="C319" s="77"/>
      <c r="D319" s="77"/>
      <c r="E319" s="77"/>
      <c r="F319" s="77"/>
      <c r="G319" s="77"/>
      <c r="H319" s="77"/>
      <c r="I319" s="77"/>
      <c r="J319" s="77"/>
      <c r="K319" s="77"/>
      <c r="L319" s="77"/>
      <c r="M319" s="77"/>
      <c r="N319" s="77"/>
      <c r="O319" s="77"/>
      <c r="P319" s="77"/>
      <c r="Q319" s="77"/>
      <c r="R319" s="77"/>
      <c r="S319" s="77"/>
      <c r="T319" s="77"/>
      <c r="U319" s="77"/>
      <c r="V319" s="77"/>
      <c r="W319" s="77"/>
      <c r="X319" s="77"/>
      <c r="Y319" s="77"/>
      <c r="Z319" s="77"/>
      <c r="AA319" s="77"/>
      <c r="AB319" s="77"/>
      <c r="AC319" s="77"/>
      <c r="AD319" s="77"/>
      <c r="AE319" s="77"/>
      <c r="AF319" s="77"/>
      <c r="AG319" s="77"/>
      <c r="AH319" s="77"/>
      <c r="AI319" s="77"/>
      <c r="AJ319" s="77"/>
      <c r="AK319" s="77"/>
      <c r="AL319" s="77"/>
      <c r="AM319" s="77"/>
      <c r="AN319" s="77"/>
      <c r="AO319" s="77"/>
    </row>
    <row r="320" spans="1:41" ht="12.75" customHeight="1" x14ac:dyDescent="0.3">
      <c r="A320" s="77"/>
      <c r="B320" s="77"/>
      <c r="C320" s="77"/>
      <c r="D320" s="77"/>
      <c r="E320" s="77"/>
      <c r="F320" s="77"/>
      <c r="G320" s="77"/>
      <c r="H320" s="77"/>
      <c r="I320" s="77"/>
      <c r="J320" s="77"/>
      <c r="K320" s="77"/>
      <c r="L320" s="77"/>
      <c r="M320" s="77"/>
      <c r="N320" s="77"/>
      <c r="O320" s="77"/>
      <c r="P320" s="77"/>
      <c r="Q320" s="77"/>
      <c r="R320" s="77"/>
      <c r="S320" s="77"/>
      <c r="T320" s="77"/>
      <c r="U320" s="77"/>
      <c r="V320" s="77"/>
      <c r="W320" s="77"/>
      <c r="X320" s="77"/>
      <c r="Y320" s="77"/>
      <c r="Z320" s="77"/>
      <c r="AA320" s="77"/>
      <c r="AB320" s="77"/>
      <c r="AC320" s="77"/>
      <c r="AD320" s="77"/>
      <c r="AE320" s="77"/>
      <c r="AF320" s="77"/>
      <c r="AG320" s="77"/>
      <c r="AH320" s="77"/>
      <c r="AI320" s="77"/>
      <c r="AJ320" s="77"/>
      <c r="AK320" s="77"/>
      <c r="AL320" s="77"/>
      <c r="AM320" s="77"/>
      <c r="AN320" s="77"/>
      <c r="AO320" s="77"/>
    </row>
    <row r="321" spans="1:41" ht="12.75" customHeight="1" x14ac:dyDescent="0.3">
      <c r="A321" s="77"/>
      <c r="B321" s="77"/>
      <c r="C321" s="77"/>
      <c r="D321" s="77"/>
      <c r="E321" s="77"/>
      <c r="F321" s="77"/>
      <c r="G321" s="77"/>
      <c r="H321" s="77"/>
      <c r="I321" s="77"/>
      <c r="J321" s="77"/>
      <c r="K321" s="77"/>
      <c r="L321" s="77"/>
      <c r="M321" s="77"/>
      <c r="N321" s="77"/>
      <c r="O321" s="77"/>
      <c r="P321" s="77"/>
      <c r="Q321" s="77"/>
      <c r="R321" s="77"/>
      <c r="S321" s="77"/>
      <c r="T321" s="77"/>
      <c r="U321" s="77"/>
      <c r="V321" s="77"/>
      <c r="W321" s="77"/>
      <c r="X321" s="77"/>
      <c r="Y321" s="77"/>
      <c r="Z321" s="77"/>
      <c r="AA321" s="77"/>
      <c r="AB321" s="77"/>
      <c r="AC321" s="77"/>
      <c r="AD321" s="77"/>
      <c r="AE321" s="77"/>
      <c r="AF321" s="77"/>
      <c r="AG321" s="77"/>
      <c r="AH321" s="77"/>
      <c r="AI321" s="77"/>
      <c r="AJ321" s="77"/>
      <c r="AK321" s="77"/>
      <c r="AL321" s="77"/>
      <c r="AM321" s="77"/>
      <c r="AN321" s="77"/>
      <c r="AO321" s="77"/>
    </row>
    <row r="322" spans="1:41" ht="12.75" customHeight="1" x14ac:dyDescent="0.3">
      <c r="A322" s="77"/>
      <c r="B322" s="77"/>
      <c r="C322" s="77"/>
      <c r="D322" s="77"/>
      <c r="E322" s="77"/>
      <c r="F322" s="77"/>
      <c r="G322" s="77"/>
      <c r="H322" s="77"/>
      <c r="I322" s="77"/>
      <c r="J322" s="77"/>
      <c r="K322" s="77"/>
      <c r="L322" s="77"/>
      <c r="M322" s="77"/>
      <c r="N322" s="77"/>
      <c r="O322" s="77"/>
      <c r="P322" s="77"/>
      <c r="Q322" s="77"/>
      <c r="R322" s="77"/>
      <c r="S322" s="77"/>
      <c r="T322" s="77"/>
      <c r="U322" s="77"/>
      <c r="V322" s="77"/>
      <c r="W322" s="77"/>
      <c r="X322" s="77"/>
      <c r="Y322" s="77"/>
      <c r="Z322" s="77"/>
      <c r="AA322" s="77"/>
      <c r="AB322" s="77"/>
      <c r="AC322" s="77"/>
      <c r="AD322" s="77"/>
      <c r="AE322" s="77"/>
      <c r="AF322" s="77"/>
      <c r="AG322" s="77"/>
      <c r="AH322" s="77"/>
      <c r="AI322" s="77"/>
      <c r="AJ322" s="77"/>
      <c r="AK322" s="77"/>
      <c r="AL322" s="77"/>
      <c r="AM322" s="77"/>
      <c r="AN322" s="77"/>
      <c r="AO322" s="77"/>
    </row>
    <row r="323" spans="1:41" ht="12.75" customHeight="1" x14ac:dyDescent="0.3">
      <c r="A323" s="77"/>
      <c r="B323" s="77"/>
      <c r="C323" s="77"/>
      <c r="D323" s="77"/>
      <c r="E323" s="77"/>
      <c r="F323" s="77"/>
      <c r="G323" s="77"/>
      <c r="H323" s="77"/>
      <c r="I323" s="77"/>
      <c r="J323" s="77"/>
      <c r="K323" s="77"/>
      <c r="L323" s="77"/>
      <c r="M323" s="77"/>
      <c r="N323" s="77"/>
      <c r="O323" s="77"/>
      <c r="P323" s="77"/>
      <c r="Q323" s="77"/>
      <c r="R323" s="77"/>
      <c r="S323" s="77"/>
      <c r="T323" s="77"/>
      <c r="U323" s="77"/>
      <c r="V323" s="77"/>
      <c r="W323" s="77"/>
      <c r="X323" s="77"/>
      <c r="Y323" s="77"/>
      <c r="Z323" s="77"/>
      <c r="AA323" s="77"/>
      <c r="AB323" s="77"/>
      <c r="AC323" s="77"/>
      <c r="AD323" s="77"/>
      <c r="AE323" s="77"/>
      <c r="AF323" s="77"/>
      <c r="AG323" s="77"/>
      <c r="AH323" s="77"/>
      <c r="AI323" s="77"/>
      <c r="AJ323" s="77"/>
      <c r="AK323" s="77"/>
      <c r="AL323" s="77"/>
      <c r="AM323" s="77"/>
      <c r="AN323" s="77"/>
      <c r="AO323" s="77"/>
    </row>
    <row r="324" spans="1:41" ht="12.75" customHeight="1" x14ac:dyDescent="0.3">
      <c r="A324" s="77"/>
      <c r="B324" s="77"/>
      <c r="C324" s="77"/>
      <c r="D324" s="77"/>
      <c r="E324" s="77"/>
      <c r="F324" s="77"/>
      <c r="G324" s="77"/>
      <c r="H324" s="77"/>
      <c r="I324" s="77"/>
      <c r="J324" s="77"/>
      <c r="K324" s="77"/>
      <c r="L324" s="77"/>
      <c r="M324" s="77"/>
      <c r="N324" s="77"/>
      <c r="O324" s="77"/>
      <c r="P324" s="77"/>
      <c r="Q324" s="77"/>
      <c r="R324" s="77"/>
      <c r="S324" s="77"/>
      <c r="T324" s="77"/>
      <c r="U324" s="77"/>
      <c r="V324" s="77"/>
      <c r="W324" s="77"/>
      <c r="X324" s="77"/>
      <c r="Y324" s="77"/>
      <c r="Z324" s="77"/>
      <c r="AA324" s="77"/>
      <c r="AB324" s="77"/>
      <c r="AC324" s="77"/>
      <c r="AD324" s="77"/>
      <c r="AE324" s="77"/>
      <c r="AF324" s="77"/>
      <c r="AG324" s="77"/>
      <c r="AH324" s="77"/>
      <c r="AI324" s="77"/>
      <c r="AJ324" s="77"/>
      <c r="AK324" s="77"/>
      <c r="AL324" s="77"/>
      <c r="AM324" s="77"/>
      <c r="AN324" s="77"/>
      <c r="AO324" s="77"/>
    </row>
    <row r="325" spans="1:41" ht="12.75" customHeight="1" x14ac:dyDescent="0.3">
      <c r="A325" s="77"/>
      <c r="B325" s="77"/>
      <c r="C325" s="77"/>
      <c r="D325" s="77"/>
      <c r="E325" s="77"/>
      <c r="F325" s="77"/>
      <c r="G325" s="77"/>
      <c r="H325" s="77"/>
      <c r="I325" s="77"/>
      <c r="J325" s="77"/>
      <c r="K325" s="77"/>
      <c r="L325" s="77"/>
      <c r="M325" s="77"/>
      <c r="N325" s="77"/>
      <c r="O325" s="77"/>
      <c r="P325" s="77"/>
      <c r="Q325" s="77"/>
      <c r="R325" s="77"/>
      <c r="S325" s="77"/>
      <c r="T325" s="77"/>
      <c r="U325" s="77"/>
      <c r="V325" s="77"/>
      <c r="W325" s="77"/>
      <c r="X325" s="77"/>
      <c r="Y325" s="77"/>
      <c r="Z325" s="77"/>
      <c r="AA325" s="77"/>
      <c r="AB325" s="77"/>
      <c r="AC325" s="77"/>
      <c r="AD325" s="77"/>
      <c r="AE325" s="77"/>
      <c r="AF325" s="77"/>
      <c r="AG325" s="77"/>
      <c r="AH325" s="77"/>
      <c r="AI325" s="77"/>
      <c r="AJ325" s="77"/>
      <c r="AK325" s="77"/>
      <c r="AL325" s="77"/>
      <c r="AM325" s="77"/>
      <c r="AN325" s="77"/>
      <c r="AO325" s="77"/>
    </row>
    <row r="326" spans="1:41" ht="12.75" customHeight="1" x14ac:dyDescent="0.3">
      <c r="A326" s="77"/>
      <c r="B326" s="77"/>
      <c r="C326" s="77"/>
      <c r="D326" s="77"/>
      <c r="E326" s="77"/>
      <c r="F326" s="77"/>
      <c r="G326" s="77"/>
      <c r="H326" s="77"/>
      <c r="I326" s="77"/>
      <c r="J326" s="77"/>
      <c r="K326" s="77"/>
      <c r="L326" s="77"/>
      <c r="M326" s="77"/>
      <c r="N326" s="77"/>
      <c r="O326" s="77"/>
      <c r="P326" s="77"/>
      <c r="Q326" s="77"/>
      <c r="R326" s="77"/>
      <c r="S326" s="77"/>
      <c r="T326" s="77"/>
      <c r="U326" s="77"/>
      <c r="V326" s="77"/>
      <c r="W326" s="77"/>
      <c r="X326" s="77"/>
      <c r="Y326" s="77"/>
      <c r="Z326" s="77"/>
      <c r="AA326" s="77"/>
      <c r="AB326" s="77"/>
      <c r="AC326" s="77"/>
      <c r="AD326" s="77"/>
      <c r="AE326" s="77"/>
      <c r="AF326" s="77"/>
      <c r="AG326" s="77"/>
      <c r="AH326" s="77"/>
      <c r="AI326" s="77"/>
      <c r="AJ326" s="77"/>
      <c r="AK326" s="77"/>
      <c r="AL326" s="77"/>
      <c r="AM326" s="77"/>
      <c r="AN326" s="77"/>
      <c r="AO326" s="77"/>
    </row>
    <row r="327" spans="1:41" ht="12.75" customHeight="1" x14ac:dyDescent="0.3">
      <c r="A327" s="77"/>
      <c r="B327" s="77"/>
      <c r="C327" s="77"/>
      <c r="D327" s="77"/>
      <c r="E327" s="77"/>
      <c r="F327" s="77"/>
      <c r="G327" s="77"/>
      <c r="H327" s="77"/>
      <c r="I327" s="77"/>
      <c r="J327" s="77"/>
      <c r="K327" s="77"/>
      <c r="L327" s="77"/>
      <c r="M327" s="77"/>
      <c r="N327" s="77"/>
      <c r="O327" s="77"/>
      <c r="P327" s="77"/>
      <c r="Q327" s="77"/>
      <c r="R327" s="77"/>
      <c r="S327" s="77"/>
      <c r="T327" s="77"/>
      <c r="U327" s="77"/>
      <c r="V327" s="77"/>
      <c r="W327" s="77"/>
      <c r="X327" s="77"/>
      <c r="Y327" s="77"/>
      <c r="Z327" s="77"/>
      <c r="AA327" s="77"/>
      <c r="AB327" s="77"/>
      <c r="AC327" s="77"/>
      <c r="AD327" s="77"/>
      <c r="AE327" s="77"/>
      <c r="AF327" s="77"/>
      <c r="AG327" s="77"/>
      <c r="AH327" s="77"/>
      <c r="AI327" s="77"/>
      <c r="AJ327" s="77"/>
      <c r="AK327" s="77"/>
      <c r="AL327" s="77"/>
      <c r="AM327" s="77"/>
      <c r="AN327" s="77"/>
      <c r="AO327" s="77"/>
    </row>
    <row r="328" spans="1:41" ht="12.75" customHeight="1" x14ac:dyDescent="0.3">
      <c r="A328" s="77"/>
      <c r="B328" s="77"/>
      <c r="C328" s="77"/>
      <c r="D328" s="77"/>
      <c r="E328" s="77"/>
      <c r="F328" s="77"/>
      <c r="G328" s="77"/>
      <c r="H328" s="77"/>
      <c r="I328" s="77"/>
      <c r="J328" s="77"/>
      <c r="K328" s="77"/>
      <c r="L328" s="77"/>
      <c r="M328" s="77"/>
      <c r="N328" s="77"/>
      <c r="O328" s="77"/>
      <c r="P328" s="77"/>
      <c r="Q328" s="77"/>
      <c r="R328" s="77"/>
      <c r="S328" s="77"/>
      <c r="T328" s="77"/>
      <c r="U328" s="77"/>
      <c r="V328" s="77"/>
      <c r="W328" s="77"/>
      <c r="X328" s="77"/>
      <c r="Y328" s="77"/>
      <c r="Z328" s="77"/>
      <c r="AA328" s="77"/>
      <c r="AB328" s="77"/>
      <c r="AC328" s="77"/>
      <c r="AD328" s="77"/>
      <c r="AE328" s="77"/>
      <c r="AF328" s="77"/>
      <c r="AG328" s="77"/>
      <c r="AH328" s="77"/>
      <c r="AI328" s="77"/>
      <c r="AJ328" s="77"/>
      <c r="AK328" s="77"/>
      <c r="AL328" s="77"/>
      <c r="AM328" s="77"/>
      <c r="AN328" s="77"/>
      <c r="AO328" s="77"/>
    </row>
    <row r="329" spans="1:41" ht="12.75" customHeight="1" x14ac:dyDescent="0.3">
      <c r="A329" s="77"/>
      <c r="B329" s="77"/>
      <c r="C329" s="77"/>
      <c r="D329" s="77"/>
      <c r="E329" s="77"/>
      <c r="F329" s="77"/>
      <c r="G329" s="77"/>
      <c r="H329" s="77"/>
      <c r="I329" s="77"/>
      <c r="J329" s="77"/>
      <c r="K329" s="77"/>
      <c r="L329" s="77"/>
      <c r="M329" s="77"/>
      <c r="N329" s="77"/>
      <c r="O329" s="77"/>
      <c r="P329" s="77"/>
      <c r="Q329" s="77"/>
      <c r="R329" s="77"/>
      <c r="S329" s="77"/>
      <c r="T329" s="77"/>
      <c r="U329" s="77"/>
      <c r="V329" s="77"/>
      <c r="W329" s="77"/>
      <c r="X329" s="77"/>
      <c r="Y329" s="77"/>
      <c r="Z329" s="77"/>
      <c r="AA329" s="77"/>
      <c r="AB329" s="77"/>
      <c r="AC329" s="77"/>
      <c r="AD329" s="77"/>
      <c r="AE329" s="77"/>
      <c r="AF329" s="77"/>
      <c r="AG329" s="77"/>
      <c r="AH329" s="77"/>
      <c r="AI329" s="77"/>
      <c r="AJ329" s="77"/>
      <c r="AK329" s="77"/>
      <c r="AL329" s="77"/>
      <c r="AM329" s="77"/>
      <c r="AN329" s="77"/>
      <c r="AO329" s="77"/>
    </row>
    <row r="330" spans="1:41" ht="12.75" customHeight="1" x14ac:dyDescent="0.3">
      <c r="A330" s="77"/>
      <c r="B330" s="77"/>
      <c r="C330" s="77"/>
      <c r="D330" s="77"/>
      <c r="E330" s="77"/>
      <c r="F330" s="77"/>
      <c r="G330" s="77"/>
      <c r="H330" s="77"/>
      <c r="I330" s="77"/>
      <c r="J330" s="77"/>
      <c r="K330" s="77"/>
      <c r="L330" s="77"/>
      <c r="M330" s="77"/>
      <c r="N330" s="77"/>
      <c r="O330" s="77"/>
      <c r="P330" s="77"/>
      <c r="Q330" s="77"/>
      <c r="R330" s="77"/>
      <c r="S330" s="77"/>
      <c r="T330" s="77"/>
      <c r="U330" s="77"/>
      <c r="V330" s="77"/>
      <c r="W330" s="77"/>
      <c r="X330" s="77"/>
      <c r="Y330" s="77"/>
      <c r="Z330" s="77"/>
      <c r="AA330" s="77"/>
      <c r="AB330" s="77"/>
      <c r="AC330" s="77"/>
      <c r="AD330" s="77"/>
      <c r="AE330" s="77"/>
      <c r="AF330" s="77"/>
      <c r="AG330" s="77"/>
      <c r="AH330" s="77"/>
      <c r="AI330" s="77"/>
      <c r="AJ330" s="77"/>
      <c r="AK330" s="77"/>
      <c r="AL330" s="77"/>
      <c r="AM330" s="77"/>
      <c r="AN330" s="77"/>
      <c r="AO330" s="77"/>
    </row>
    <row r="331" spans="1:41" ht="12.75" customHeight="1" x14ac:dyDescent="0.3">
      <c r="A331" s="77"/>
      <c r="B331" s="77"/>
      <c r="C331" s="77"/>
      <c r="D331" s="77"/>
      <c r="E331" s="77"/>
      <c r="F331" s="77"/>
      <c r="G331" s="77"/>
      <c r="H331" s="77"/>
      <c r="I331" s="77"/>
      <c r="J331" s="77"/>
      <c r="K331" s="77"/>
      <c r="L331" s="77"/>
      <c r="M331" s="77"/>
      <c r="N331" s="77"/>
      <c r="O331" s="77"/>
      <c r="P331" s="77"/>
      <c r="Q331" s="77"/>
      <c r="R331" s="77"/>
      <c r="S331" s="77"/>
      <c r="T331" s="77"/>
      <c r="U331" s="77"/>
      <c r="V331" s="77"/>
      <c r="W331" s="77"/>
      <c r="X331" s="77"/>
      <c r="Y331" s="77"/>
      <c r="Z331" s="77"/>
      <c r="AA331" s="77"/>
      <c r="AB331" s="77"/>
      <c r="AC331" s="77"/>
      <c r="AD331" s="77"/>
      <c r="AE331" s="77"/>
      <c r="AF331" s="77"/>
      <c r="AG331" s="77"/>
      <c r="AH331" s="77"/>
      <c r="AI331" s="77"/>
      <c r="AJ331" s="77"/>
      <c r="AK331" s="77"/>
      <c r="AL331" s="77"/>
      <c r="AM331" s="77"/>
      <c r="AN331" s="77"/>
      <c r="AO331" s="77"/>
    </row>
    <row r="332" spans="1:41" ht="12.75" customHeight="1" x14ac:dyDescent="0.3">
      <c r="A332" s="77"/>
      <c r="B332" s="77"/>
      <c r="C332" s="77"/>
      <c r="D332" s="77"/>
      <c r="E332" s="77"/>
      <c r="F332" s="77"/>
      <c r="G332" s="77"/>
      <c r="H332" s="77"/>
      <c r="I332" s="77"/>
      <c r="J332" s="77"/>
      <c r="K332" s="77"/>
      <c r="L332" s="77"/>
      <c r="M332" s="77"/>
      <c r="N332" s="77"/>
      <c r="O332" s="77"/>
      <c r="P332" s="77"/>
      <c r="Q332" s="77"/>
      <c r="R332" s="77"/>
      <c r="S332" s="77"/>
      <c r="T332" s="77"/>
      <c r="U332" s="77"/>
      <c r="V332" s="77"/>
      <c r="W332" s="77"/>
      <c r="X332" s="77"/>
      <c r="Y332" s="77"/>
      <c r="Z332" s="77"/>
      <c r="AA332" s="77"/>
      <c r="AB332" s="77"/>
      <c r="AC332" s="77"/>
      <c r="AD332" s="77"/>
      <c r="AE332" s="77"/>
      <c r="AF332" s="77"/>
      <c r="AG332" s="77"/>
      <c r="AH332" s="77"/>
      <c r="AI332" s="77"/>
      <c r="AJ332" s="77"/>
      <c r="AK332" s="77"/>
      <c r="AL332" s="77"/>
      <c r="AM332" s="77"/>
      <c r="AN332" s="77"/>
      <c r="AO332" s="77"/>
    </row>
    <row r="333" spans="1:41" ht="12.75" customHeight="1" x14ac:dyDescent="0.3">
      <c r="A333" s="77"/>
      <c r="B333" s="77"/>
      <c r="C333" s="77"/>
      <c r="D333" s="77"/>
      <c r="E333" s="77"/>
      <c r="F333" s="77"/>
      <c r="G333" s="77"/>
      <c r="H333" s="77"/>
      <c r="I333" s="77"/>
      <c r="J333" s="77"/>
      <c r="K333" s="77"/>
      <c r="L333" s="77"/>
      <c r="M333" s="77"/>
      <c r="N333" s="77"/>
      <c r="O333" s="77"/>
      <c r="P333" s="77"/>
      <c r="Q333" s="77"/>
      <c r="R333" s="77"/>
      <c r="S333" s="77"/>
      <c r="T333" s="77"/>
      <c r="U333" s="77"/>
      <c r="V333" s="77"/>
      <c r="W333" s="77"/>
      <c r="X333" s="77"/>
      <c r="Y333" s="77"/>
      <c r="Z333" s="77"/>
      <c r="AA333" s="77"/>
      <c r="AB333" s="77"/>
      <c r="AC333" s="77"/>
      <c r="AD333" s="77"/>
      <c r="AE333" s="77"/>
      <c r="AF333" s="77"/>
      <c r="AG333" s="77"/>
      <c r="AH333" s="77"/>
      <c r="AI333" s="77"/>
      <c r="AJ333" s="77"/>
      <c r="AK333" s="77"/>
      <c r="AL333" s="77"/>
      <c r="AM333" s="77"/>
      <c r="AN333" s="77"/>
      <c r="AO333" s="77"/>
    </row>
    <row r="334" spans="1:41" ht="12.75" customHeight="1" x14ac:dyDescent="0.3">
      <c r="A334" s="77"/>
      <c r="B334" s="77"/>
      <c r="C334" s="77"/>
      <c r="D334" s="77"/>
      <c r="E334" s="77"/>
      <c r="F334" s="77"/>
      <c r="G334" s="77"/>
      <c r="H334" s="77"/>
      <c r="I334" s="77"/>
      <c r="J334" s="77"/>
      <c r="K334" s="77"/>
      <c r="L334" s="77"/>
      <c r="M334" s="77"/>
      <c r="N334" s="77"/>
      <c r="O334" s="77"/>
      <c r="P334" s="77"/>
      <c r="Q334" s="77"/>
      <c r="R334" s="77"/>
      <c r="S334" s="77"/>
      <c r="T334" s="77"/>
      <c r="U334" s="77"/>
      <c r="V334" s="77"/>
      <c r="W334" s="77"/>
      <c r="X334" s="77"/>
      <c r="Y334" s="77"/>
      <c r="Z334" s="77"/>
      <c r="AA334" s="77"/>
      <c r="AB334" s="77"/>
      <c r="AC334" s="77"/>
      <c r="AD334" s="77"/>
      <c r="AE334" s="77"/>
      <c r="AF334" s="77"/>
      <c r="AG334" s="77"/>
      <c r="AH334" s="77"/>
      <c r="AI334" s="77"/>
      <c r="AJ334" s="77"/>
      <c r="AK334" s="77"/>
      <c r="AL334" s="77"/>
      <c r="AM334" s="77"/>
      <c r="AN334" s="77"/>
      <c r="AO334" s="77"/>
    </row>
    <row r="335" spans="1:41" ht="12.75" customHeight="1" x14ac:dyDescent="0.3">
      <c r="A335" s="77"/>
      <c r="B335" s="77"/>
      <c r="C335" s="77"/>
      <c r="D335" s="77"/>
      <c r="E335" s="77"/>
      <c r="F335" s="77"/>
      <c r="G335" s="77"/>
      <c r="H335" s="77"/>
      <c r="I335" s="77"/>
      <c r="J335" s="77"/>
      <c r="K335" s="77"/>
      <c r="L335" s="77"/>
      <c r="M335" s="77"/>
      <c r="N335" s="77"/>
      <c r="O335" s="77"/>
      <c r="P335" s="77"/>
      <c r="Q335" s="77"/>
      <c r="R335" s="77"/>
      <c r="S335" s="77"/>
      <c r="T335" s="77"/>
      <c r="U335" s="77"/>
      <c r="V335" s="77"/>
      <c r="W335" s="77"/>
      <c r="X335" s="77"/>
      <c r="Y335" s="77"/>
      <c r="Z335" s="77"/>
      <c r="AA335" s="77"/>
      <c r="AB335" s="77"/>
      <c r="AC335" s="77"/>
      <c r="AD335" s="77"/>
      <c r="AE335" s="77"/>
      <c r="AF335" s="77"/>
      <c r="AG335" s="77"/>
      <c r="AH335" s="77"/>
      <c r="AI335" s="77"/>
      <c r="AJ335" s="77"/>
      <c r="AK335" s="77"/>
      <c r="AL335" s="77"/>
      <c r="AM335" s="77"/>
      <c r="AN335" s="77"/>
      <c r="AO335" s="77"/>
    </row>
    <row r="336" spans="1:41" ht="12.75" customHeight="1" x14ac:dyDescent="0.3">
      <c r="A336" s="77"/>
      <c r="B336" s="77"/>
      <c r="C336" s="77"/>
      <c r="D336" s="77"/>
      <c r="E336" s="77"/>
      <c r="F336" s="77"/>
      <c r="G336" s="77"/>
      <c r="H336" s="77"/>
      <c r="I336" s="77"/>
      <c r="J336" s="77"/>
      <c r="K336" s="77"/>
      <c r="L336" s="77"/>
      <c r="M336" s="77"/>
      <c r="N336" s="77"/>
      <c r="O336" s="77"/>
      <c r="P336" s="77"/>
      <c r="Q336" s="77"/>
      <c r="R336" s="77"/>
      <c r="S336" s="77"/>
      <c r="T336" s="77"/>
      <c r="U336" s="77"/>
      <c r="V336" s="77"/>
      <c r="W336" s="77"/>
      <c r="X336" s="77"/>
      <c r="Y336" s="77"/>
      <c r="Z336" s="77"/>
      <c r="AA336" s="77"/>
      <c r="AB336" s="77"/>
      <c r="AC336" s="77"/>
      <c r="AD336" s="77"/>
      <c r="AE336" s="77"/>
      <c r="AF336" s="77"/>
      <c r="AG336" s="77"/>
      <c r="AH336" s="77"/>
      <c r="AI336" s="77"/>
      <c r="AJ336" s="77"/>
      <c r="AK336" s="77"/>
      <c r="AL336" s="77"/>
      <c r="AM336" s="77"/>
      <c r="AN336" s="77"/>
      <c r="AO336" s="77"/>
    </row>
    <row r="337" spans="1:41" ht="12.75" customHeight="1" x14ac:dyDescent="0.3">
      <c r="A337" s="77"/>
      <c r="B337" s="77"/>
      <c r="C337" s="77"/>
      <c r="D337" s="77"/>
      <c r="E337" s="77"/>
      <c r="F337" s="77"/>
      <c r="G337" s="77"/>
      <c r="H337" s="77"/>
      <c r="I337" s="77"/>
      <c r="J337" s="77"/>
      <c r="K337" s="77"/>
      <c r="L337" s="77"/>
      <c r="M337" s="77"/>
      <c r="N337" s="77"/>
      <c r="O337" s="77"/>
      <c r="P337" s="77"/>
      <c r="Q337" s="77"/>
      <c r="R337" s="77"/>
      <c r="S337" s="77"/>
      <c r="T337" s="77"/>
      <c r="U337" s="77"/>
      <c r="V337" s="77"/>
      <c r="W337" s="77"/>
      <c r="X337" s="77"/>
      <c r="Y337" s="77"/>
      <c r="Z337" s="77"/>
      <c r="AA337" s="77"/>
      <c r="AB337" s="77"/>
      <c r="AC337" s="77"/>
      <c r="AD337" s="77"/>
      <c r="AE337" s="77"/>
      <c r="AF337" s="77"/>
      <c r="AG337" s="77"/>
      <c r="AH337" s="77"/>
      <c r="AI337" s="77"/>
      <c r="AJ337" s="77"/>
      <c r="AK337" s="77"/>
      <c r="AL337" s="77"/>
      <c r="AM337" s="77"/>
      <c r="AN337" s="77"/>
      <c r="AO337" s="77"/>
    </row>
    <row r="338" spans="1:41" ht="12.75" customHeight="1" x14ac:dyDescent="0.3">
      <c r="A338" s="77"/>
      <c r="B338" s="77"/>
      <c r="C338" s="77"/>
      <c r="D338" s="77"/>
      <c r="E338" s="77"/>
      <c r="F338" s="77"/>
      <c r="G338" s="77"/>
      <c r="H338" s="77"/>
      <c r="I338" s="77"/>
      <c r="J338" s="77"/>
      <c r="K338" s="77"/>
      <c r="L338" s="77"/>
      <c r="M338" s="77"/>
      <c r="N338" s="77"/>
      <c r="O338" s="77"/>
      <c r="P338" s="77"/>
      <c r="Q338" s="77"/>
      <c r="R338" s="77"/>
      <c r="S338" s="77"/>
      <c r="T338" s="77"/>
      <c r="U338" s="77"/>
      <c r="V338" s="77"/>
      <c r="W338" s="77"/>
      <c r="X338" s="77"/>
      <c r="Y338" s="77"/>
      <c r="Z338" s="77"/>
      <c r="AA338" s="77"/>
      <c r="AB338" s="77"/>
      <c r="AC338" s="77"/>
      <c r="AD338" s="77"/>
      <c r="AE338" s="77"/>
      <c r="AF338" s="77"/>
      <c r="AG338" s="77"/>
      <c r="AH338" s="77"/>
      <c r="AI338" s="77"/>
      <c r="AJ338" s="77"/>
      <c r="AK338" s="77"/>
      <c r="AL338" s="77"/>
      <c r="AM338" s="77"/>
      <c r="AN338" s="77"/>
      <c r="AO338" s="77"/>
    </row>
    <row r="339" spans="1:41" ht="12.75" customHeight="1" x14ac:dyDescent="0.3">
      <c r="A339" s="77"/>
      <c r="B339" s="77"/>
      <c r="C339" s="77"/>
      <c r="D339" s="77"/>
      <c r="E339" s="77"/>
      <c r="F339" s="77"/>
      <c r="G339" s="77"/>
      <c r="H339" s="77"/>
      <c r="I339" s="77"/>
      <c r="J339" s="77"/>
      <c r="K339" s="77"/>
      <c r="L339" s="77"/>
      <c r="M339" s="77"/>
      <c r="N339" s="77"/>
      <c r="O339" s="77"/>
      <c r="P339" s="77"/>
      <c r="Q339" s="77"/>
      <c r="R339" s="77"/>
      <c r="S339" s="77"/>
      <c r="T339" s="77"/>
      <c r="U339" s="77"/>
      <c r="V339" s="77"/>
      <c r="W339" s="77"/>
      <c r="X339" s="77"/>
      <c r="Y339" s="77"/>
      <c r="Z339" s="77"/>
      <c r="AA339" s="77"/>
      <c r="AB339" s="77"/>
      <c r="AC339" s="77"/>
      <c r="AD339" s="77"/>
      <c r="AE339" s="77"/>
      <c r="AF339" s="77"/>
      <c r="AG339" s="77"/>
      <c r="AH339" s="77"/>
      <c r="AI339" s="77"/>
      <c r="AJ339" s="77"/>
      <c r="AK339" s="77"/>
      <c r="AL339" s="77"/>
      <c r="AM339" s="77"/>
      <c r="AN339" s="77"/>
      <c r="AO339" s="77"/>
    </row>
    <row r="340" spans="1:41" ht="12.75" customHeight="1" x14ac:dyDescent="0.3">
      <c r="A340" s="77"/>
      <c r="B340" s="77"/>
      <c r="C340" s="77"/>
      <c r="D340" s="77"/>
      <c r="E340" s="77"/>
      <c r="F340" s="77"/>
      <c r="G340" s="77"/>
      <c r="H340" s="77"/>
      <c r="I340" s="77"/>
      <c r="J340" s="77"/>
      <c r="K340" s="77"/>
      <c r="L340" s="77"/>
      <c r="M340" s="77"/>
      <c r="N340" s="77"/>
      <c r="O340" s="77"/>
      <c r="P340" s="77"/>
      <c r="Q340" s="77"/>
      <c r="R340" s="77"/>
      <c r="S340" s="77"/>
      <c r="T340" s="77"/>
      <c r="U340" s="77"/>
      <c r="V340" s="77"/>
      <c r="W340" s="77"/>
      <c r="X340" s="77"/>
      <c r="Y340" s="77"/>
      <c r="Z340" s="77"/>
      <c r="AA340" s="77"/>
      <c r="AB340" s="77"/>
      <c r="AC340" s="77"/>
      <c r="AD340" s="77"/>
      <c r="AE340" s="77"/>
      <c r="AF340" s="77"/>
      <c r="AG340" s="77"/>
      <c r="AH340" s="77"/>
      <c r="AI340" s="77"/>
      <c r="AJ340" s="77"/>
      <c r="AK340" s="77"/>
      <c r="AL340" s="77"/>
      <c r="AM340" s="77"/>
      <c r="AN340" s="77"/>
      <c r="AO340" s="77"/>
    </row>
    <row r="341" spans="1:41" ht="12.75" customHeight="1" x14ac:dyDescent="0.3">
      <c r="A341" s="77"/>
      <c r="B341" s="77"/>
      <c r="C341" s="77"/>
      <c r="D341" s="77"/>
      <c r="E341" s="77"/>
      <c r="F341" s="77"/>
      <c r="G341" s="77"/>
      <c r="H341" s="77"/>
      <c r="I341" s="77"/>
      <c r="J341" s="77"/>
      <c r="K341" s="77"/>
      <c r="L341" s="77"/>
      <c r="M341" s="77"/>
      <c r="N341" s="77"/>
      <c r="O341" s="77"/>
      <c r="P341" s="77"/>
      <c r="Q341" s="77"/>
      <c r="R341" s="77"/>
      <c r="S341" s="77"/>
      <c r="T341" s="77"/>
      <c r="U341" s="77"/>
      <c r="V341" s="77"/>
      <c r="W341" s="77"/>
      <c r="X341" s="77"/>
      <c r="Y341" s="77"/>
      <c r="Z341" s="77"/>
      <c r="AA341" s="77"/>
      <c r="AB341" s="77"/>
      <c r="AC341" s="77"/>
      <c r="AD341" s="77"/>
      <c r="AE341" s="77"/>
      <c r="AF341" s="77"/>
      <c r="AG341" s="77"/>
      <c r="AH341" s="77"/>
      <c r="AI341" s="77"/>
      <c r="AJ341" s="77"/>
      <c r="AK341" s="77"/>
      <c r="AL341" s="77"/>
      <c r="AM341" s="77"/>
      <c r="AN341" s="77"/>
      <c r="AO341" s="77"/>
    </row>
    <row r="342" spans="1:41" ht="12.75" customHeight="1" x14ac:dyDescent="0.3">
      <c r="A342" s="77"/>
      <c r="B342" s="77"/>
      <c r="C342" s="77"/>
      <c r="D342" s="77"/>
      <c r="E342" s="77"/>
      <c r="F342" s="77"/>
      <c r="G342" s="77"/>
      <c r="H342" s="77"/>
      <c r="I342" s="77"/>
      <c r="J342" s="77"/>
      <c r="K342" s="77"/>
      <c r="L342" s="77"/>
      <c r="M342" s="77"/>
      <c r="N342" s="77"/>
      <c r="O342" s="77"/>
      <c r="P342" s="77"/>
      <c r="Q342" s="77"/>
      <c r="R342" s="77"/>
      <c r="S342" s="77"/>
      <c r="T342" s="77"/>
      <c r="U342" s="77"/>
      <c r="V342" s="77"/>
      <c r="W342" s="77"/>
      <c r="X342" s="77"/>
      <c r="Y342" s="77"/>
      <c r="Z342" s="77"/>
      <c r="AA342" s="77"/>
      <c r="AB342" s="77"/>
      <c r="AC342" s="77"/>
      <c r="AD342" s="77"/>
      <c r="AE342" s="77"/>
      <c r="AF342" s="77"/>
      <c r="AG342" s="77"/>
      <c r="AH342" s="77"/>
      <c r="AI342" s="77"/>
      <c r="AJ342" s="77"/>
      <c r="AK342" s="77"/>
      <c r="AL342" s="77"/>
      <c r="AM342" s="77"/>
      <c r="AN342" s="77"/>
      <c r="AO342" s="77"/>
    </row>
    <row r="343" spans="1:41" ht="12.75" customHeight="1" x14ac:dyDescent="0.3">
      <c r="A343" s="77"/>
      <c r="B343" s="77"/>
      <c r="C343" s="77"/>
      <c r="D343" s="77"/>
      <c r="E343" s="77"/>
      <c r="F343" s="77"/>
      <c r="G343" s="77"/>
      <c r="H343" s="77"/>
      <c r="I343" s="77"/>
      <c r="J343" s="77"/>
      <c r="K343" s="77"/>
      <c r="L343" s="77"/>
      <c r="M343" s="77"/>
      <c r="N343" s="77"/>
      <c r="O343" s="77"/>
      <c r="P343" s="77"/>
      <c r="Q343" s="77"/>
      <c r="R343" s="77"/>
      <c r="S343" s="77"/>
      <c r="T343" s="77"/>
      <c r="U343" s="77"/>
      <c r="V343" s="77"/>
      <c r="W343" s="77"/>
      <c r="X343" s="77"/>
      <c r="Y343" s="77"/>
      <c r="Z343" s="77"/>
      <c r="AA343" s="77"/>
      <c r="AB343" s="77"/>
      <c r="AC343" s="77"/>
      <c r="AD343" s="77"/>
      <c r="AE343" s="77"/>
      <c r="AF343" s="77"/>
      <c r="AG343" s="77"/>
      <c r="AH343" s="77"/>
      <c r="AI343" s="77"/>
      <c r="AJ343" s="77"/>
      <c r="AK343" s="77"/>
      <c r="AL343" s="77"/>
      <c r="AM343" s="77"/>
      <c r="AN343" s="77"/>
      <c r="AO343" s="77"/>
    </row>
    <row r="344" spans="1:41" ht="12.75" customHeight="1" x14ac:dyDescent="0.3">
      <c r="A344" s="77"/>
      <c r="B344" s="77"/>
      <c r="C344" s="77"/>
      <c r="D344" s="77"/>
      <c r="E344" s="77"/>
      <c r="F344" s="77"/>
      <c r="G344" s="77"/>
      <c r="H344" s="77"/>
      <c r="I344" s="77"/>
      <c r="J344" s="77"/>
      <c r="K344" s="77"/>
      <c r="L344" s="77"/>
      <c r="M344" s="77"/>
      <c r="N344" s="77"/>
      <c r="O344" s="77"/>
      <c r="P344" s="77"/>
      <c r="Q344" s="77"/>
      <c r="R344" s="77"/>
      <c r="S344" s="77"/>
      <c r="T344" s="77"/>
      <c r="U344" s="77"/>
      <c r="V344" s="77"/>
      <c r="W344" s="77"/>
      <c r="X344" s="77"/>
      <c r="Y344" s="77"/>
      <c r="Z344" s="77"/>
      <c r="AA344" s="77"/>
      <c r="AB344" s="77"/>
      <c r="AC344" s="77"/>
      <c r="AD344" s="77"/>
      <c r="AE344" s="77"/>
      <c r="AF344" s="77"/>
      <c r="AG344" s="77"/>
      <c r="AH344" s="77"/>
      <c r="AI344" s="77"/>
      <c r="AJ344" s="77"/>
      <c r="AK344" s="77"/>
      <c r="AL344" s="77"/>
      <c r="AM344" s="77"/>
      <c r="AN344" s="77"/>
      <c r="AO344" s="77"/>
    </row>
    <row r="345" spans="1:41" ht="12.75" customHeight="1" x14ac:dyDescent="0.3">
      <c r="A345" s="77"/>
      <c r="B345" s="77"/>
      <c r="C345" s="77"/>
      <c r="D345" s="77"/>
      <c r="E345" s="77"/>
      <c r="F345" s="77"/>
      <c r="G345" s="77"/>
      <c r="H345" s="77"/>
      <c r="I345" s="77"/>
      <c r="J345" s="77"/>
      <c r="K345" s="77"/>
      <c r="L345" s="77"/>
      <c r="M345" s="77"/>
      <c r="N345" s="77"/>
      <c r="O345" s="77"/>
      <c r="P345" s="77"/>
      <c r="Q345" s="77"/>
      <c r="R345" s="77"/>
      <c r="S345" s="77"/>
      <c r="T345" s="77"/>
      <c r="U345" s="77"/>
      <c r="V345" s="77"/>
      <c r="W345" s="77"/>
      <c r="X345" s="77"/>
      <c r="Y345" s="77"/>
      <c r="Z345" s="77"/>
      <c r="AA345" s="77"/>
      <c r="AB345" s="77"/>
      <c r="AC345" s="77"/>
      <c r="AD345" s="77"/>
      <c r="AE345" s="77"/>
      <c r="AF345" s="77"/>
      <c r="AG345" s="77"/>
      <c r="AH345" s="77"/>
      <c r="AI345" s="77"/>
      <c r="AJ345" s="77"/>
      <c r="AK345" s="77"/>
      <c r="AL345" s="77"/>
      <c r="AM345" s="77"/>
      <c r="AN345" s="77"/>
      <c r="AO345" s="77"/>
    </row>
    <row r="346" spans="1:41" ht="12.75" customHeight="1" x14ac:dyDescent="0.3">
      <c r="A346" s="77"/>
      <c r="B346" s="77"/>
      <c r="C346" s="77"/>
      <c r="D346" s="77"/>
      <c r="E346" s="77"/>
      <c r="F346" s="77"/>
      <c r="G346" s="77"/>
      <c r="H346" s="77"/>
      <c r="I346" s="77"/>
      <c r="J346" s="77"/>
      <c r="K346" s="77"/>
      <c r="L346" s="77"/>
      <c r="M346" s="77"/>
      <c r="N346" s="77"/>
      <c r="O346" s="77"/>
      <c r="P346" s="77"/>
      <c r="Q346" s="77"/>
      <c r="R346" s="77"/>
      <c r="S346" s="77"/>
      <c r="T346" s="77"/>
      <c r="U346" s="77"/>
      <c r="V346" s="77"/>
      <c r="W346" s="77"/>
      <c r="X346" s="77"/>
      <c r="Y346" s="77"/>
      <c r="Z346" s="77"/>
      <c r="AA346" s="77"/>
      <c r="AB346" s="77"/>
      <c r="AC346" s="77"/>
      <c r="AD346" s="77"/>
      <c r="AE346" s="77"/>
      <c r="AF346" s="77"/>
      <c r="AG346" s="77"/>
      <c r="AH346" s="77"/>
      <c r="AI346" s="77"/>
      <c r="AJ346" s="77"/>
      <c r="AK346" s="77"/>
      <c r="AL346" s="77"/>
      <c r="AM346" s="77"/>
      <c r="AN346" s="77"/>
      <c r="AO346" s="77"/>
    </row>
    <row r="347" spans="1:41" ht="12.75" customHeight="1" x14ac:dyDescent="0.3">
      <c r="A347" s="77"/>
      <c r="B347" s="77"/>
      <c r="C347" s="77"/>
      <c r="D347" s="77"/>
      <c r="E347" s="77"/>
      <c r="F347" s="77"/>
      <c r="G347" s="77"/>
      <c r="H347" s="77"/>
      <c r="I347" s="77"/>
      <c r="J347" s="77"/>
      <c r="K347" s="77"/>
      <c r="L347" s="77"/>
      <c r="M347" s="77"/>
      <c r="N347" s="77"/>
      <c r="O347" s="77"/>
      <c r="P347" s="77"/>
      <c r="Q347" s="77"/>
      <c r="R347" s="77"/>
      <c r="S347" s="77"/>
      <c r="T347" s="77"/>
      <c r="U347" s="77"/>
      <c r="V347" s="77"/>
      <c r="W347" s="77"/>
      <c r="X347" s="77"/>
      <c r="Y347" s="77"/>
      <c r="Z347" s="77"/>
      <c r="AA347" s="77"/>
      <c r="AB347" s="77"/>
      <c r="AC347" s="77"/>
      <c r="AD347" s="77"/>
      <c r="AE347" s="77"/>
      <c r="AF347" s="77"/>
      <c r="AG347" s="77"/>
      <c r="AH347" s="77"/>
      <c r="AI347" s="77"/>
      <c r="AJ347" s="77"/>
      <c r="AK347" s="77"/>
      <c r="AL347" s="77"/>
      <c r="AM347" s="77"/>
      <c r="AN347" s="77"/>
      <c r="AO347" s="77"/>
    </row>
    <row r="348" spans="1:41" ht="12.75" customHeight="1" x14ac:dyDescent="0.3">
      <c r="A348" s="77"/>
      <c r="B348" s="77"/>
      <c r="C348" s="77"/>
      <c r="D348" s="77"/>
      <c r="E348" s="77"/>
      <c r="F348" s="77"/>
      <c r="G348" s="77"/>
      <c r="H348" s="77"/>
      <c r="I348" s="77"/>
      <c r="J348" s="77"/>
      <c r="K348" s="77"/>
      <c r="L348" s="77"/>
      <c r="M348" s="77"/>
      <c r="N348" s="77"/>
      <c r="O348" s="77"/>
      <c r="P348" s="77"/>
      <c r="Q348" s="77"/>
      <c r="R348" s="77"/>
      <c r="S348" s="77"/>
      <c r="T348" s="77"/>
      <c r="U348" s="77"/>
      <c r="V348" s="77"/>
      <c r="W348" s="77"/>
      <c r="X348" s="77"/>
      <c r="Y348" s="77"/>
      <c r="Z348" s="77"/>
      <c r="AA348" s="77"/>
      <c r="AB348" s="77"/>
      <c r="AC348" s="77"/>
      <c r="AD348" s="77"/>
      <c r="AE348" s="77"/>
      <c r="AF348" s="77"/>
      <c r="AG348" s="77"/>
      <c r="AH348" s="77"/>
      <c r="AI348" s="77"/>
      <c r="AJ348" s="77"/>
      <c r="AK348" s="77"/>
      <c r="AL348" s="77"/>
      <c r="AM348" s="77"/>
      <c r="AN348" s="77"/>
      <c r="AO348" s="77"/>
    </row>
    <row r="349" spans="1:41" ht="12.75" customHeight="1" x14ac:dyDescent="0.3">
      <c r="A349" s="77"/>
      <c r="B349" s="77"/>
      <c r="C349" s="77"/>
      <c r="D349" s="77"/>
      <c r="E349" s="77"/>
      <c r="F349" s="77"/>
      <c r="G349" s="77"/>
      <c r="H349" s="77"/>
      <c r="I349" s="77"/>
      <c r="J349" s="77"/>
      <c r="K349" s="77"/>
      <c r="L349" s="77"/>
      <c r="M349" s="77"/>
      <c r="N349" s="77"/>
      <c r="O349" s="77"/>
      <c r="P349" s="77"/>
      <c r="Q349" s="77"/>
      <c r="R349" s="77"/>
      <c r="S349" s="77"/>
      <c r="T349" s="77"/>
      <c r="U349" s="77"/>
      <c r="V349" s="77"/>
      <c r="W349" s="77"/>
      <c r="X349" s="77"/>
      <c r="Y349" s="77"/>
      <c r="Z349" s="77"/>
      <c r="AA349" s="77"/>
      <c r="AB349" s="77"/>
      <c r="AC349" s="77"/>
      <c r="AD349" s="77"/>
      <c r="AE349" s="77"/>
      <c r="AF349" s="77"/>
      <c r="AG349" s="77"/>
      <c r="AH349" s="77"/>
      <c r="AI349" s="77"/>
      <c r="AJ349" s="77"/>
      <c r="AK349" s="77"/>
      <c r="AL349" s="77"/>
      <c r="AM349" s="77"/>
      <c r="AN349" s="77"/>
      <c r="AO349" s="77"/>
    </row>
    <row r="350" spans="1:41" ht="12.75" customHeight="1" x14ac:dyDescent="0.3">
      <c r="A350" s="77"/>
      <c r="B350" s="77"/>
      <c r="C350" s="77"/>
      <c r="D350" s="77"/>
      <c r="E350" s="77"/>
      <c r="F350" s="77"/>
      <c r="G350" s="77"/>
      <c r="H350" s="77"/>
      <c r="I350" s="77"/>
      <c r="J350" s="77"/>
      <c r="K350" s="77"/>
      <c r="L350" s="77"/>
      <c r="M350" s="77"/>
      <c r="N350" s="77"/>
      <c r="O350" s="77"/>
      <c r="P350" s="77"/>
      <c r="Q350" s="77"/>
      <c r="R350" s="77"/>
      <c r="S350" s="77"/>
      <c r="T350" s="77"/>
      <c r="U350" s="77"/>
      <c r="V350" s="77"/>
      <c r="W350" s="77"/>
      <c r="X350" s="77"/>
      <c r="Y350" s="77"/>
      <c r="Z350" s="77"/>
      <c r="AA350" s="77"/>
      <c r="AB350" s="77"/>
      <c r="AC350" s="77"/>
      <c r="AD350" s="77"/>
      <c r="AE350" s="77"/>
      <c r="AF350" s="77"/>
      <c r="AG350" s="77"/>
      <c r="AH350" s="77"/>
      <c r="AI350" s="77"/>
      <c r="AJ350" s="77"/>
      <c r="AK350" s="77"/>
      <c r="AL350" s="77"/>
      <c r="AM350" s="77"/>
      <c r="AN350" s="77"/>
      <c r="AO350" s="77"/>
    </row>
    <row r="351" spans="1:41" ht="12.75" customHeight="1" x14ac:dyDescent="0.3">
      <c r="A351" s="77"/>
      <c r="B351" s="77"/>
      <c r="C351" s="77"/>
      <c r="D351" s="77"/>
      <c r="E351" s="77"/>
      <c r="F351" s="77"/>
      <c r="G351" s="77"/>
      <c r="H351" s="77"/>
      <c r="I351" s="77"/>
      <c r="J351" s="77"/>
      <c r="K351" s="77"/>
      <c r="L351" s="77"/>
      <c r="M351" s="77"/>
      <c r="N351" s="77"/>
      <c r="O351" s="77"/>
      <c r="P351" s="77"/>
      <c r="Q351" s="77"/>
      <c r="R351" s="77"/>
      <c r="S351" s="77"/>
      <c r="T351" s="77"/>
      <c r="U351" s="77"/>
      <c r="V351" s="77"/>
      <c r="W351" s="77"/>
      <c r="X351" s="77"/>
      <c r="Y351" s="77"/>
      <c r="Z351" s="77"/>
      <c r="AA351" s="77"/>
      <c r="AB351" s="77"/>
      <c r="AC351" s="77"/>
      <c r="AD351" s="77"/>
      <c r="AE351" s="77"/>
      <c r="AF351" s="77"/>
      <c r="AG351" s="77"/>
      <c r="AH351" s="77"/>
      <c r="AI351" s="77"/>
      <c r="AJ351" s="77"/>
      <c r="AK351" s="77"/>
      <c r="AL351" s="77"/>
      <c r="AM351" s="77"/>
      <c r="AN351" s="77"/>
      <c r="AO351" s="77"/>
    </row>
    <row r="352" spans="1:41" ht="12.75" customHeight="1" x14ac:dyDescent="0.3">
      <c r="A352" s="77"/>
      <c r="B352" s="77"/>
      <c r="C352" s="77"/>
      <c r="D352" s="77"/>
      <c r="E352" s="77"/>
      <c r="F352" s="77"/>
      <c r="G352" s="77"/>
      <c r="H352" s="77"/>
      <c r="I352" s="77"/>
      <c r="J352" s="77"/>
      <c r="K352" s="77"/>
      <c r="L352" s="77"/>
      <c r="M352" s="77"/>
      <c r="N352" s="77"/>
      <c r="O352" s="77"/>
      <c r="P352" s="77"/>
      <c r="Q352" s="77"/>
      <c r="R352" s="77"/>
      <c r="S352" s="77"/>
      <c r="T352" s="77"/>
      <c r="U352" s="77"/>
      <c r="V352" s="77"/>
      <c r="W352" s="77"/>
      <c r="X352" s="77"/>
      <c r="Y352" s="77"/>
      <c r="Z352" s="77"/>
      <c r="AA352" s="77"/>
      <c r="AB352" s="77"/>
      <c r="AC352" s="77"/>
      <c r="AD352" s="77"/>
      <c r="AE352" s="77"/>
      <c r="AF352" s="77"/>
      <c r="AG352" s="77"/>
      <c r="AH352" s="77"/>
      <c r="AI352" s="77"/>
      <c r="AJ352" s="77"/>
      <c r="AK352" s="77"/>
      <c r="AL352" s="77"/>
      <c r="AM352" s="77"/>
      <c r="AN352" s="77"/>
      <c r="AO352" s="77"/>
    </row>
    <row r="353" spans="1:41" ht="12.75" customHeight="1" x14ac:dyDescent="0.3">
      <c r="A353" s="77"/>
      <c r="B353" s="77"/>
      <c r="C353" s="77"/>
      <c r="D353" s="77"/>
      <c r="E353" s="77"/>
      <c r="F353" s="77"/>
      <c r="G353" s="77"/>
      <c r="H353" s="77"/>
      <c r="I353" s="77"/>
      <c r="J353" s="77"/>
      <c r="K353" s="77"/>
      <c r="L353" s="77"/>
      <c r="M353" s="77"/>
      <c r="N353" s="77"/>
      <c r="O353" s="77"/>
      <c r="P353" s="77"/>
      <c r="Q353" s="77"/>
      <c r="R353" s="77"/>
      <c r="S353" s="77"/>
      <c r="T353" s="77"/>
      <c r="U353" s="77"/>
      <c r="V353" s="77"/>
      <c r="W353" s="77"/>
      <c r="X353" s="77"/>
      <c r="Y353" s="77"/>
      <c r="Z353" s="77"/>
      <c r="AA353" s="77"/>
      <c r="AB353" s="77"/>
      <c r="AC353" s="77"/>
      <c r="AD353" s="77"/>
      <c r="AE353" s="77"/>
      <c r="AF353" s="77"/>
      <c r="AG353" s="77"/>
      <c r="AH353" s="77"/>
      <c r="AI353" s="77"/>
      <c r="AJ353" s="77"/>
      <c r="AK353" s="77"/>
      <c r="AL353" s="77"/>
      <c r="AM353" s="77"/>
      <c r="AN353" s="77"/>
      <c r="AO353" s="77"/>
    </row>
    <row r="354" spans="1:41" ht="12.75" customHeight="1" x14ac:dyDescent="0.3">
      <c r="A354" s="77"/>
      <c r="B354" s="77"/>
      <c r="C354" s="77"/>
      <c r="D354" s="77"/>
      <c r="E354" s="77"/>
      <c r="F354" s="77"/>
      <c r="G354" s="77"/>
      <c r="H354" s="77"/>
      <c r="I354" s="77"/>
      <c r="J354" s="77"/>
      <c r="K354" s="77"/>
      <c r="L354" s="77"/>
      <c r="M354" s="77"/>
      <c r="N354" s="77"/>
      <c r="O354" s="77"/>
      <c r="P354" s="77"/>
      <c r="Q354" s="77"/>
      <c r="R354" s="77"/>
      <c r="S354" s="77"/>
      <c r="T354" s="77"/>
      <c r="U354" s="77"/>
      <c r="V354" s="77"/>
      <c r="W354" s="77"/>
      <c r="X354" s="77"/>
      <c r="Y354" s="77"/>
      <c r="Z354" s="77"/>
      <c r="AA354" s="77"/>
      <c r="AB354" s="77"/>
      <c r="AC354" s="77"/>
      <c r="AD354" s="77"/>
      <c r="AE354" s="77"/>
      <c r="AF354" s="77"/>
      <c r="AG354" s="77"/>
      <c r="AH354" s="77"/>
      <c r="AI354" s="77"/>
      <c r="AJ354" s="77"/>
      <c r="AK354" s="77"/>
      <c r="AL354" s="77"/>
      <c r="AM354" s="77"/>
      <c r="AN354" s="77"/>
      <c r="AO354" s="77"/>
    </row>
    <row r="355" spans="1:41" ht="12.75" customHeight="1" x14ac:dyDescent="0.3">
      <c r="A355" s="77"/>
      <c r="B355" s="77"/>
      <c r="C355" s="77"/>
      <c r="D355" s="77"/>
      <c r="E355" s="77"/>
      <c r="F355" s="77"/>
      <c r="G355" s="77"/>
      <c r="H355" s="77"/>
      <c r="I355" s="77"/>
      <c r="J355" s="77"/>
      <c r="K355" s="77"/>
      <c r="L355" s="77"/>
      <c r="M355" s="77"/>
      <c r="N355" s="77"/>
      <c r="O355" s="77"/>
      <c r="P355" s="77"/>
      <c r="Q355" s="77"/>
      <c r="R355" s="77"/>
      <c r="S355" s="77"/>
      <c r="T355" s="77"/>
      <c r="U355" s="77"/>
      <c r="V355" s="77"/>
      <c r="W355" s="77"/>
      <c r="X355" s="77"/>
      <c r="Y355" s="77"/>
      <c r="Z355" s="77"/>
      <c r="AA355" s="77"/>
      <c r="AB355" s="77"/>
      <c r="AC355" s="77"/>
      <c r="AD355" s="77"/>
      <c r="AE355" s="77"/>
      <c r="AF355" s="77"/>
      <c r="AG355" s="77"/>
      <c r="AH355" s="77"/>
      <c r="AI355" s="77"/>
      <c r="AJ355" s="77"/>
      <c r="AK355" s="77"/>
      <c r="AL355" s="77"/>
      <c r="AM355" s="77"/>
      <c r="AN355" s="77"/>
      <c r="AO355" s="77"/>
    </row>
    <row r="356" spans="1:41" ht="12.75" customHeight="1" x14ac:dyDescent="0.3">
      <c r="A356" s="77"/>
      <c r="B356" s="77"/>
      <c r="C356" s="77"/>
      <c r="D356" s="77"/>
      <c r="E356" s="77"/>
      <c r="F356" s="77"/>
      <c r="G356" s="77"/>
      <c r="H356" s="77"/>
      <c r="I356" s="77"/>
      <c r="J356" s="77"/>
      <c r="K356" s="77"/>
      <c r="L356" s="77"/>
      <c r="M356" s="77"/>
      <c r="N356" s="77"/>
      <c r="O356" s="77"/>
      <c r="P356" s="77"/>
      <c r="Q356" s="77"/>
      <c r="R356" s="77"/>
      <c r="S356" s="77"/>
      <c r="T356" s="77"/>
      <c r="U356" s="77"/>
      <c r="V356" s="77"/>
      <c r="W356" s="77"/>
      <c r="X356" s="77"/>
      <c r="Y356" s="77"/>
      <c r="Z356" s="77"/>
      <c r="AA356" s="77"/>
      <c r="AB356" s="77"/>
      <c r="AC356" s="77"/>
      <c r="AD356" s="77"/>
      <c r="AE356" s="77"/>
      <c r="AF356" s="77"/>
      <c r="AG356" s="77"/>
      <c r="AH356" s="77"/>
      <c r="AI356" s="77"/>
      <c r="AJ356" s="77"/>
      <c r="AK356" s="77"/>
      <c r="AL356" s="77"/>
      <c r="AM356" s="77"/>
      <c r="AN356" s="77"/>
      <c r="AO356" s="77"/>
    </row>
    <row r="357" spans="1:41" ht="12.75" customHeight="1" x14ac:dyDescent="0.3">
      <c r="A357" s="77"/>
      <c r="B357" s="77"/>
      <c r="C357" s="77"/>
      <c r="D357" s="77"/>
      <c r="E357" s="77"/>
      <c r="F357" s="77"/>
      <c r="G357" s="77"/>
      <c r="H357" s="77"/>
      <c r="I357" s="77"/>
      <c r="J357" s="77"/>
      <c r="K357" s="77"/>
      <c r="L357" s="77"/>
      <c r="M357" s="77"/>
      <c r="N357" s="77"/>
      <c r="O357" s="77"/>
      <c r="P357" s="77"/>
      <c r="Q357" s="77"/>
      <c r="R357" s="77"/>
      <c r="S357" s="77"/>
      <c r="T357" s="77"/>
      <c r="U357" s="77"/>
      <c r="V357" s="77"/>
      <c r="W357" s="77"/>
      <c r="X357" s="77"/>
      <c r="Y357" s="77"/>
      <c r="Z357" s="77"/>
      <c r="AA357" s="77"/>
      <c r="AB357" s="77"/>
      <c r="AC357" s="77"/>
      <c r="AD357" s="77"/>
      <c r="AE357" s="77"/>
      <c r="AF357" s="77"/>
      <c r="AG357" s="77"/>
      <c r="AH357" s="77"/>
      <c r="AI357" s="77"/>
      <c r="AJ357" s="77"/>
      <c r="AK357" s="77"/>
      <c r="AL357" s="77"/>
      <c r="AM357" s="77"/>
      <c r="AN357" s="77"/>
      <c r="AO357" s="77"/>
    </row>
    <row r="358" spans="1:41" ht="12.75" customHeight="1" x14ac:dyDescent="0.3">
      <c r="A358" s="77"/>
      <c r="B358" s="77"/>
      <c r="C358" s="77"/>
      <c r="D358" s="77"/>
      <c r="E358" s="77"/>
      <c r="F358" s="77"/>
      <c r="G358" s="77"/>
      <c r="H358" s="77"/>
      <c r="I358" s="77"/>
      <c r="J358" s="77"/>
      <c r="K358" s="77"/>
      <c r="L358" s="77"/>
      <c r="M358" s="77"/>
      <c r="N358" s="77"/>
      <c r="O358" s="77"/>
      <c r="P358" s="77"/>
      <c r="Q358" s="77"/>
      <c r="R358" s="77"/>
      <c r="S358" s="77"/>
      <c r="T358" s="77"/>
      <c r="U358" s="77"/>
      <c r="V358" s="77"/>
      <c r="W358" s="77"/>
      <c r="X358" s="77"/>
      <c r="Y358" s="77"/>
      <c r="Z358" s="77"/>
      <c r="AA358" s="77"/>
      <c r="AB358" s="77"/>
      <c r="AC358" s="77"/>
      <c r="AD358" s="77"/>
      <c r="AE358" s="77"/>
      <c r="AF358" s="77"/>
      <c r="AG358" s="77"/>
      <c r="AH358" s="77"/>
      <c r="AI358" s="77"/>
      <c r="AJ358" s="77"/>
      <c r="AK358" s="77"/>
      <c r="AL358" s="77"/>
      <c r="AM358" s="77"/>
      <c r="AN358" s="77"/>
      <c r="AO358" s="77"/>
    </row>
    <row r="359" spans="1:41" ht="12.75" customHeight="1" x14ac:dyDescent="0.3">
      <c r="A359" s="77"/>
      <c r="B359" s="77"/>
      <c r="C359" s="77"/>
      <c r="D359" s="77"/>
      <c r="E359" s="77"/>
      <c r="F359" s="77"/>
      <c r="G359" s="77"/>
      <c r="H359" s="77"/>
      <c r="I359" s="77"/>
      <c r="J359" s="77"/>
      <c r="K359" s="77"/>
      <c r="L359" s="77"/>
      <c r="M359" s="77"/>
      <c r="N359" s="77"/>
      <c r="O359" s="77"/>
      <c r="P359" s="77"/>
      <c r="Q359" s="77"/>
      <c r="R359" s="77"/>
      <c r="S359" s="77"/>
      <c r="T359" s="77"/>
      <c r="U359" s="77"/>
      <c r="V359" s="77"/>
      <c r="W359" s="77"/>
      <c r="X359" s="77"/>
      <c r="Y359" s="77"/>
      <c r="Z359" s="77"/>
      <c r="AA359" s="77"/>
      <c r="AB359" s="77"/>
      <c r="AC359" s="77"/>
      <c r="AD359" s="77"/>
      <c r="AE359" s="77"/>
      <c r="AF359" s="77"/>
      <c r="AG359" s="77"/>
      <c r="AH359" s="77"/>
      <c r="AI359" s="77"/>
      <c r="AJ359" s="77"/>
      <c r="AK359" s="77"/>
      <c r="AL359" s="77"/>
      <c r="AM359" s="77"/>
      <c r="AN359" s="77"/>
      <c r="AO359" s="77"/>
    </row>
    <row r="360" spans="1:41" ht="12.75" customHeight="1" x14ac:dyDescent="0.3">
      <c r="A360" s="77"/>
      <c r="B360" s="77"/>
      <c r="C360" s="77"/>
      <c r="D360" s="77"/>
      <c r="E360" s="77"/>
      <c r="F360" s="77"/>
      <c r="G360" s="77"/>
      <c r="H360" s="77"/>
      <c r="I360" s="77"/>
      <c r="J360" s="77"/>
      <c r="K360" s="77"/>
      <c r="L360" s="77"/>
      <c r="M360" s="77"/>
      <c r="N360" s="77"/>
      <c r="O360" s="77"/>
      <c r="P360" s="77"/>
      <c r="Q360" s="77"/>
      <c r="R360" s="77"/>
      <c r="S360" s="77"/>
      <c r="T360" s="77"/>
      <c r="U360" s="77"/>
      <c r="V360" s="77"/>
      <c r="W360" s="77"/>
      <c r="X360" s="77"/>
      <c r="Y360" s="77"/>
      <c r="Z360" s="77"/>
      <c r="AA360" s="77"/>
      <c r="AB360" s="77"/>
      <c r="AC360" s="77"/>
      <c r="AD360" s="77"/>
      <c r="AE360" s="77"/>
      <c r="AF360" s="77"/>
      <c r="AG360" s="77"/>
      <c r="AH360" s="77"/>
      <c r="AI360" s="77"/>
      <c r="AJ360" s="77"/>
      <c r="AK360" s="77"/>
      <c r="AL360" s="77"/>
      <c r="AM360" s="77"/>
      <c r="AN360" s="77"/>
      <c r="AO360" s="77"/>
    </row>
    <row r="361" spans="1:41" ht="12.75" customHeight="1" x14ac:dyDescent="0.3">
      <c r="A361" s="77"/>
      <c r="B361" s="77"/>
      <c r="C361" s="77"/>
      <c r="D361" s="77"/>
      <c r="E361" s="77"/>
      <c r="F361" s="77"/>
      <c r="G361" s="77"/>
      <c r="H361" s="77"/>
      <c r="I361" s="77"/>
      <c r="J361" s="77"/>
      <c r="K361" s="77"/>
      <c r="L361" s="77"/>
      <c r="M361" s="77"/>
      <c r="N361" s="77"/>
      <c r="O361" s="77"/>
      <c r="P361" s="77"/>
      <c r="Q361" s="77"/>
      <c r="R361" s="77"/>
      <c r="S361" s="77"/>
      <c r="T361" s="77"/>
      <c r="U361" s="77"/>
      <c r="V361" s="77"/>
      <c r="W361" s="77"/>
      <c r="X361" s="77"/>
      <c r="Y361" s="77"/>
      <c r="Z361" s="77"/>
      <c r="AA361" s="77"/>
      <c r="AB361" s="77"/>
      <c r="AC361" s="77"/>
      <c r="AD361" s="77"/>
      <c r="AE361" s="77"/>
      <c r="AF361" s="77"/>
      <c r="AG361" s="77"/>
      <c r="AH361" s="77"/>
      <c r="AI361" s="77"/>
      <c r="AJ361" s="77"/>
      <c r="AK361" s="77"/>
      <c r="AL361" s="77"/>
      <c r="AM361" s="77"/>
      <c r="AN361" s="77"/>
      <c r="AO361" s="77"/>
    </row>
    <row r="362" spans="1:41" ht="12.75" customHeight="1" x14ac:dyDescent="0.3">
      <c r="A362" s="77"/>
      <c r="B362" s="77"/>
      <c r="C362" s="77"/>
      <c r="D362" s="77"/>
      <c r="E362" s="77"/>
      <c r="F362" s="77"/>
      <c r="G362" s="77"/>
      <c r="H362" s="77"/>
      <c r="I362" s="77"/>
      <c r="J362" s="77"/>
      <c r="K362" s="77"/>
      <c r="L362" s="77"/>
      <c r="M362" s="77"/>
      <c r="N362" s="77"/>
      <c r="O362" s="77"/>
      <c r="P362" s="77"/>
      <c r="Q362" s="77"/>
      <c r="R362" s="77"/>
      <c r="S362" s="77"/>
      <c r="T362" s="77"/>
      <c r="U362" s="77"/>
      <c r="V362" s="77"/>
      <c r="W362" s="77"/>
      <c r="X362" s="77"/>
      <c r="Y362" s="77"/>
      <c r="Z362" s="77"/>
      <c r="AA362" s="77"/>
      <c r="AB362" s="77"/>
      <c r="AC362" s="77"/>
      <c r="AD362" s="77"/>
      <c r="AE362" s="77"/>
      <c r="AF362" s="77"/>
      <c r="AG362" s="77"/>
      <c r="AH362" s="77"/>
      <c r="AI362" s="77"/>
      <c r="AJ362" s="77"/>
      <c r="AK362" s="77"/>
      <c r="AL362" s="77"/>
      <c r="AM362" s="77"/>
      <c r="AN362" s="77"/>
      <c r="AO362" s="77"/>
    </row>
    <row r="363" spans="1:41" ht="12.75" customHeight="1" x14ac:dyDescent="0.3">
      <c r="A363" s="77"/>
      <c r="B363" s="77"/>
      <c r="C363" s="77"/>
      <c r="D363" s="77"/>
      <c r="E363" s="77"/>
      <c r="F363" s="77"/>
      <c r="G363" s="77"/>
      <c r="H363" s="77"/>
      <c r="I363" s="77"/>
      <c r="J363" s="77"/>
      <c r="K363" s="77"/>
      <c r="L363" s="77"/>
      <c r="M363" s="77"/>
      <c r="N363" s="77"/>
      <c r="O363" s="77"/>
      <c r="P363" s="77"/>
      <c r="Q363" s="77"/>
      <c r="R363" s="77"/>
      <c r="S363" s="77"/>
      <c r="T363" s="77"/>
      <c r="U363" s="77"/>
      <c r="V363" s="77"/>
      <c r="W363" s="77"/>
      <c r="X363" s="77"/>
      <c r="Y363" s="77"/>
      <c r="Z363" s="77"/>
      <c r="AA363" s="77"/>
      <c r="AB363" s="77"/>
      <c r="AC363" s="77"/>
      <c r="AD363" s="77"/>
      <c r="AE363" s="77"/>
      <c r="AF363" s="77"/>
      <c r="AG363" s="77"/>
      <c r="AH363" s="77"/>
      <c r="AI363" s="77"/>
      <c r="AJ363" s="77"/>
      <c r="AK363" s="77"/>
      <c r="AL363" s="77"/>
      <c r="AM363" s="77"/>
      <c r="AN363" s="77"/>
      <c r="AO363" s="77"/>
    </row>
    <row r="364" spans="1:41" ht="12.75" customHeight="1" x14ac:dyDescent="0.3">
      <c r="A364" s="77"/>
      <c r="B364" s="77"/>
      <c r="C364" s="77"/>
      <c r="D364" s="77"/>
      <c r="E364" s="77"/>
      <c r="F364" s="77"/>
      <c r="G364" s="77"/>
      <c r="H364" s="77"/>
      <c r="I364" s="77"/>
      <c r="J364" s="77"/>
      <c r="K364" s="77"/>
      <c r="L364" s="77"/>
      <c r="M364" s="77"/>
      <c r="N364" s="77"/>
      <c r="O364" s="77"/>
      <c r="P364" s="77"/>
      <c r="Q364" s="77"/>
      <c r="R364" s="77"/>
      <c r="S364" s="77"/>
      <c r="T364" s="77"/>
      <c r="U364" s="77"/>
      <c r="V364" s="77"/>
      <c r="W364" s="77"/>
      <c r="X364" s="77"/>
      <c r="Y364" s="77"/>
      <c r="Z364" s="77"/>
      <c r="AA364" s="77"/>
      <c r="AB364" s="77"/>
      <c r="AC364" s="77"/>
      <c r="AD364" s="77"/>
      <c r="AE364" s="77"/>
      <c r="AF364" s="77"/>
      <c r="AG364" s="77"/>
      <c r="AH364" s="77"/>
      <c r="AI364" s="77"/>
      <c r="AJ364" s="77"/>
      <c r="AK364" s="77"/>
      <c r="AL364" s="77"/>
      <c r="AM364" s="77"/>
      <c r="AN364" s="77"/>
      <c r="AO364" s="77"/>
    </row>
    <row r="365" spans="1:41" ht="12.75" customHeight="1" x14ac:dyDescent="0.3">
      <c r="A365" s="77"/>
      <c r="B365" s="77"/>
      <c r="C365" s="77"/>
      <c r="D365" s="77"/>
      <c r="E365" s="77"/>
      <c r="F365" s="77"/>
      <c r="G365" s="77"/>
      <c r="H365" s="77"/>
      <c r="I365" s="77"/>
      <c r="J365" s="77"/>
      <c r="K365" s="77"/>
      <c r="L365" s="77"/>
      <c r="M365" s="77"/>
      <c r="N365" s="77"/>
      <c r="O365" s="77"/>
      <c r="P365" s="77"/>
      <c r="Q365" s="77"/>
      <c r="R365" s="77"/>
      <c r="S365" s="77"/>
      <c r="T365" s="77"/>
      <c r="U365" s="77"/>
      <c r="V365" s="77"/>
      <c r="W365" s="77"/>
      <c r="X365" s="77"/>
      <c r="Y365" s="77"/>
      <c r="Z365" s="77"/>
      <c r="AA365" s="77"/>
      <c r="AB365" s="77"/>
      <c r="AC365" s="77"/>
      <c r="AD365" s="77"/>
      <c r="AE365" s="77"/>
      <c r="AF365" s="77"/>
      <c r="AG365" s="77"/>
      <c r="AH365" s="77"/>
      <c r="AI365" s="77"/>
      <c r="AJ365" s="77"/>
      <c r="AK365" s="77"/>
      <c r="AL365" s="77"/>
      <c r="AM365" s="77"/>
      <c r="AN365" s="77"/>
      <c r="AO365" s="77"/>
    </row>
    <row r="366" spans="1:41" ht="12.75" customHeight="1" x14ac:dyDescent="0.3">
      <c r="A366" s="77"/>
      <c r="B366" s="77"/>
      <c r="C366" s="77"/>
      <c r="D366" s="77"/>
      <c r="E366" s="77"/>
      <c r="F366" s="77"/>
      <c r="G366" s="77"/>
      <c r="H366" s="77"/>
      <c r="I366" s="77"/>
      <c r="J366" s="77"/>
      <c r="K366" s="77"/>
      <c r="L366" s="77"/>
      <c r="M366" s="77"/>
      <c r="N366" s="77"/>
      <c r="O366" s="77"/>
      <c r="P366" s="77"/>
      <c r="Q366" s="77"/>
      <c r="R366" s="77"/>
      <c r="S366" s="77"/>
      <c r="T366" s="77"/>
      <c r="U366" s="77"/>
      <c r="V366" s="77"/>
      <c r="W366" s="77"/>
      <c r="X366" s="77"/>
      <c r="Y366" s="77"/>
      <c r="Z366" s="77"/>
      <c r="AA366" s="77"/>
      <c r="AB366" s="77"/>
      <c r="AC366" s="77"/>
      <c r="AD366" s="77"/>
      <c r="AE366" s="77"/>
      <c r="AF366" s="77"/>
      <c r="AG366" s="77"/>
      <c r="AH366" s="77"/>
      <c r="AI366" s="77"/>
      <c r="AJ366" s="77"/>
      <c r="AK366" s="77"/>
      <c r="AL366" s="77"/>
      <c r="AM366" s="77"/>
      <c r="AN366" s="77"/>
      <c r="AO366" s="77"/>
    </row>
    <row r="367" spans="1:41" ht="12.75" customHeight="1" x14ac:dyDescent="0.3">
      <c r="A367" s="77"/>
      <c r="B367" s="77"/>
      <c r="C367" s="77"/>
      <c r="D367" s="77"/>
      <c r="E367" s="77"/>
      <c r="F367" s="77"/>
      <c r="G367" s="77"/>
      <c r="H367" s="77"/>
      <c r="I367" s="77"/>
      <c r="J367" s="77"/>
      <c r="K367" s="77"/>
      <c r="L367" s="77"/>
      <c r="M367" s="77"/>
      <c r="N367" s="77"/>
      <c r="O367" s="77"/>
      <c r="P367" s="77"/>
      <c r="Q367" s="77"/>
      <c r="R367" s="77"/>
      <c r="S367" s="77"/>
      <c r="T367" s="77"/>
      <c r="U367" s="77"/>
      <c r="V367" s="77"/>
      <c r="W367" s="77"/>
      <c r="X367" s="77"/>
      <c r="Y367" s="77"/>
      <c r="Z367" s="77"/>
      <c r="AA367" s="77"/>
      <c r="AB367" s="77"/>
      <c r="AC367" s="77"/>
      <c r="AD367" s="77"/>
      <c r="AE367" s="77"/>
      <c r="AF367" s="77"/>
      <c r="AG367" s="77"/>
      <c r="AH367" s="77"/>
      <c r="AI367" s="77"/>
      <c r="AJ367" s="77"/>
      <c r="AK367" s="77"/>
      <c r="AL367" s="77"/>
      <c r="AM367" s="77"/>
      <c r="AN367" s="77"/>
      <c r="AO367" s="77"/>
    </row>
    <row r="368" spans="1:41" ht="12.75" customHeight="1" x14ac:dyDescent="0.3">
      <c r="A368" s="77"/>
      <c r="B368" s="77"/>
      <c r="C368" s="77"/>
      <c r="D368" s="77"/>
      <c r="E368" s="77"/>
      <c r="F368" s="77"/>
      <c r="G368" s="77"/>
      <c r="H368" s="77"/>
      <c r="I368" s="77"/>
      <c r="J368" s="77"/>
      <c r="K368" s="77"/>
      <c r="L368" s="77"/>
      <c r="M368" s="77"/>
      <c r="N368" s="77"/>
      <c r="O368" s="77"/>
      <c r="P368" s="77"/>
      <c r="Q368" s="77"/>
      <c r="R368" s="77"/>
      <c r="S368" s="77"/>
      <c r="T368" s="77"/>
      <c r="U368" s="77"/>
      <c r="V368" s="77"/>
      <c r="W368" s="77"/>
      <c r="X368" s="77"/>
      <c r="Y368" s="77"/>
      <c r="Z368" s="77"/>
      <c r="AA368" s="77"/>
      <c r="AB368" s="77"/>
      <c r="AC368" s="77"/>
      <c r="AD368" s="77"/>
      <c r="AE368" s="77"/>
      <c r="AF368" s="77"/>
      <c r="AG368" s="77"/>
      <c r="AH368" s="77"/>
      <c r="AI368" s="77"/>
      <c r="AJ368" s="77"/>
      <c r="AK368" s="77"/>
      <c r="AL368" s="77"/>
      <c r="AM368" s="77"/>
      <c r="AN368" s="77"/>
      <c r="AO368" s="77"/>
    </row>
    <row r="369" spans="1:41" ht="12.75" customHeight="1" x14ac:dyDescent="0.3">
      <c r="A369" s="77"/>
      <c r="B369" s="77"/>
      <c r="C369" s="77"/>
      <c r="D369" s="77"/>
      <c r="E369" s="77"/>
      <c r="F369" s="77"/>
      <c r="G369" s="77"/>
      <c r="H369" s="77"/>
      <c r="I369" s="77"/>
      <c r="J369" s="77"/>
      <c r="K369" s="77"/>
      <c r="L369" s="77"/>
      <c r="M369" s="77"/>
      <c r="N369" s="77"/>
      <c r="O369" s="77"/>
      <c r="P369" s="77"/>
      <c r="Q369" s="77"/>
      <c r="R369" s="77"/>
      <c r="S369" s="77"/>
      <c r="T369" s="77"/>
      <c r="U369" s="77"/>
      <c r="V369" s="77"/>
      <c r="W369" s="77"/>
      <c r="X369" s="77"/>
      <c r="Y369" s="77"/>
      <c r="Z369" s="77"/>
      <c r="AA369" s="77"/>
      <c r="AB369" s="77"/>
      <c r="AC369" s="77"/>
      <c r="AD369" s="77"/>
      <c r="AE369" s="77"/>
      <c r="AF369" s="77"/>
      <c r="AG369" s="77"/>
      <c r="AH369" s="77"/>
      <c r="AI369" s="77"/>
      <c r="AJ369" s="77"/>
      <c r="AK369" s="77"/>
      <c r="AL369" s="77"/>
      <c r="AM369" s="77"/>
      <c r="AN369" s="77"/>
      <c r="AO369" s="77"/>
    </row>
    <row r="370" spans="1:41" ht="12.75" customHeight="1" x14ac:dyDescent="0.3">
      <c r="A370" s="77"/>
      <c r="B370" s="77"/>
      <c r="C370" s="77"/>
      <c r="D370" s="77"/>
      <c r="E370" s="77"/>
      <c r="F370" s="77"/>
      <c r="G370" s="77"/>
      <c r="H370" s="77"/>
      <c r="I370" s="77"/>
      <c r="J370" s="77"/>
      <c r="K370" s="77"/>
      <c r="L370" s="77"/>
      <c r="M370" s="77"/>
      <c r="N370" s="77"/>
      <c r="O370" s="77"/>
      <c r="P370" s="77"/>
      <c r="Q370" s="77"/>
      <c r="R370" s="77"/>
      <c r="S370" s="77"/>
      <c r="T370" s="77"/>
      <c r="U370" s="77"/>
      <c r="V370" s="77"/>
      <c r="W370" s="77"/>
      <c r="X370" s="77"/>
      <c r="Y370" s="77"/>
      <c r="Z370" s="77"/>
      <c r="AA370" s="77"/>
      <c r="AB370" s="77"/>
      <c r="AC370" s="77"/>
      <c r="AD370" s="77"/>
      <c r="AE370" s="77"/>
      <c r="AF370" s="77"/>
      <c r="AG370" s="77"/>
      <c r="AH370" s="77"/>
      <c r="AI370" s="77"/>
      <c r="AJ370" s="77"/>
      <c r="AK370" s="77"/>
      <c r="AL370" s="77"/>
      <c r="AM370" s="77"/>
      <c r="AN370" s="77"/>
      <c r="AO370" s="77"/>
    </row>
    <row r="371" spans="1:41" ht="12.75" customHeight="1" x14ac:dyDescent="0.3">
      <c r="A371" s="77"/>
      <c r="B371" s="77"/>
      <c r="C371" s="77"/>
      <c r="D371" s="77"/>
      <c r="E371" s="77"/>
      <c r="F371" s="77"/>
      <c r="G371" s="77"/>
      <c r="H371" s="77"/>
      <c r="I371" s="77"/>
      <c r="J371" s="77"/>
      <c r="K371" s="77"/>
      <c r="L371" s="77"/>
      <c r="M371" s="77"/>
      <c r="N371" s="77"/>
      <c r="O371" s="77"/>
      <c r="P371" s="77"/>
      <c r="Q371" s="77"/>
      <c r="R371" s="77"/>
      <c r="S371" s="77"/>
      <c r="T371" s="77"/>
      <c r="U371" s="77"/>
      <c r="V371" s="77"/>
      <c r="W371" s="77"/>
      <c r="X371" s="77"/>
      <c r="Y371" s="77"/>
      <c r="Z371" s="77"/>
      <c r="AA371" s="77"/>
      <c r="AB371" s="77"/>
      <c r="AC371" s="77"/>
      <c r="AD371" s="77"/>
      <c r="AE371" s="77"/>
      <c r="AF371" s="77"/>
      <c r="AG371" s="77"/>
      <c r="AH371" s="77"/>
      <c r="AI371" s="77"/>
      <c r="AJ371" s="77"/>
      <c r="AK371" s="77"/>
      <c r="AL371" s="77"/>
      <c r="AM371" s="77"/>
      <c r="AN371" s="77"/>
      <c r="AO371" s="77"/>
    </row>
    <row r="372" spans="1:41" ht="12.75" customHeight="1" x14ac:dyDescent="0.3">
      <c r="A372" s="77"/>
      <c r="B372" s="77"/>
      <c r="C372" s="77"/>
      <c r="D372" s="77"/>
      <c r="E372" s="77"/>
      <c r="F372" s="77"/>
      <c r="G372" s="77"/>
      <c r="H372" s="77"/>
      <c r="I372" s="77"/>
      <c r="J372" s="77"/>
      <c r="K372" s="77"/>
      <c r="L372" s="77"/>
      <c r="M372" s="77"/>
      <c r="N372" s="77"/>
      <c r="O372" s="77"/>
      <c r="P372" s="77"/>
      <c r="Q372" s="77"/>
      <c r="R372" s="77"/>
      <c r="S372" s="77"/>
      <c r="T372" s="77"/>
      <c r="U372" s="77"/>
      <c r="V372" s="77"/>
      <c r="W372" s="77"/>
      <c r="X372" s="77"/>
      <c r="Y372" s="77"/>
      <c r="Z372" s="77"/>
      <c r="AA372" s="77"/>
      <c r="AB372" s="77"/>
      <c r="AC372" s="77"/>
      <c r="AD372" s="77"/>
      <c r="AE372" s="77"/>
      <c r="AF372" s="77"/>
      <c r="AG372" s="77"/>
      <c r="AH372" s="77"/>
      <c r="AI372" s="77"/>
      <c r="AJ372" s="77"/>
      <c r="AK372" s="77"/>
      <c r="AL372" s="77"/>
      <c r="AM372" s="77"/>
      <c r="AN372" s="77"/>
      <c r="AO372" s="77"/>
    </row>
    <row r="373" spans="1:41" ht="12.75" customHeight="1" x14ac:dyDescent="0.3">
      <c r="A373" s="77"/>
      <c r="B373" s="77"/>
      <c r="C373" s="77"/>
      <c r="D373" s="77"/>
      <c r="E373" s="77"/>
      <c r="F373" s="77"/>
      <c r="G373" s="77"/>
      <c r="H373" s="77"/>
      <c r="I373" s="77"/>
      <c r="J373" s="77"/>
      <c r="K373" s="77"/>
      <c r="L373" s="77"/>
      <c r="M373" s="77"/>
      <c r="N373" s="77"/>
      <c r="O373" s="77"/>
      <c r="P373" s="77"/>
      <c r="Q373" s="77"/>
      <c r="R373" s="77"/>
      <c r="S373" s="77"/>
      <c r="T373" s="77"/>
      <c r="U373" s="77"/>
      <c r="V373" s="77"/>
      <c r="W373" s="77"/>
      <c r="X373" s="77"/>
      <c r="Y373" s="77"/>
      <c r="Z373" s="77"/>
      <c r="AA373" s="77"/>
      <c r="AB373" s="77"/>
      <c r="AC373" s="77"/>
      <c r="AD373" s="77"/>
      <c r="AE373" s="77"/>
      <c r="AF373" s="77"/>
      <c r="AG373" s="77"/>
      <c r="AH373" s="77"/>
      <c r="AI373" s="77"/>
      <c r="AJ373" s="77"/>
      <c r="AK373" s="77"/>
      <c r="AL373" s="77"/>
      <c r="AM373" s="77"/>
      <c r="AN373" s="77"/>
      <c r="AO373" s="77"/>
    </row>
    <row r="374" spans="1:41" ht="12.75" customHeight="1" x14ac:dyDescent="0.3">
      <c r="A374" s="77"/>
      <c r="B374" s="77"/>
      <c r="C374" s="77"/>
      <c r="D374" s="77"/>
      <c r="E374" s="77"/>
      <c r="F374" s="77"/>
      <c r="G374" s="77"/>
      <c r="H374" s="77"/>
      <c r="I374" s="77"/>
      <c r="J374" s="77"/>
      <c r="K374" s="77"/>
      <c r="L374" s="77"/>
      <c r="M374" s="77"/>
      <c r="N374" s="77"/>
      <c r="O374" s="77"/>
      <c r="P374" s="77"/>
      <c r="Q374" s="77"/>
      <c r="R374" s="77"/>
      <c r="S374" s="77"/>
      <c r="T374" s="77"/>
      <c r="U374" s="77"/>
      <c r="V374" s="77"/>
      <c r="W374" s="77"/>
      <c r="X374" s="77"/>
      <c r="Y374" s="77"/>
      <c r="Z374" s="77"/>
      <c r="AA374" s="77"/>
      <c r="AB374" s="77"/>
      <c r="AC374" s="77"/>
      <c r="AD374" s="77"/>
      <c r="AE374" s="77"/>
      <c r="AF374" s="77"/>
      <c r="AG374" s="77"/>
      <c r="AH374" s="77"/>
      <c r="AI374" s="77"/>
      <c r="AJ374" s="77"/>
      <c r="AK374" s="77"/>
      <c r="AL374" s="77"/>
      <c r="AM374" s="77"/>
      <c r="AN374" s="77"/>
      <c r="AO374" s="77"/>
    </row>
    <row r="375" spans="1:41" ht="12.75" customHeight="1" x14ac:dyDescent="0.3">
      <c r="A375" s="77"/>
      <c r="B375" s="77"/>
      <c r="C375" s="77"/>
      <c r="D375" s="77"/>
      <c r="E375" s="77"/>
      <c r="F375" s="77"/>
      <c r="G375" s="77"/>
      <c r="H375" s="77"/>
      <c r="I375" s="77"/>
      <c r="J375" s="77"/>
      <c r="K375" s="77"/>
      <c r="L375" s="77"/>
      <c r="M375" s="77"/>
      <c r="N375" s="77"/>
      <c r="O375" s="77"/>
      <c r="P375" s="77"/>
      <c r="Q375" s="77"/>
      <c r="R375" s="77"/>
      <c r="S375" s="77"/>
      <c r="T375" s="77"/>
      <c r="U375" s="77"/>
      <c r="V375" s="77"/>
      <c r="W375" s="77"/>
      <c r="X375" s="77"/>
      <c r="Y375" s="77"/>
      <c r="Z375" s="77"/>
      <c r="AA375" s="77"/>
      <c r="AB375" s="77"/>
      <c r="AC375" s="77"/>
      <c r="AD375" s="77"/>
      <c r="AE375" s="77"/>
      <c r="AF375" s="77"/>
      <c r="AG375" s="77"/>
      <c r="AH375" s="77"/>
      <c r="AI375" s="77"/>
      <c r="AJ375" s="77"/>
      <c r="AK375" s="77"/>
      <c r="AL375" s="77"/>
      <c r="AM375" s="77"/>
      <c r="AN375" s="77"/>
      <c r="AO375" s="77"/>
    </row>
    <row r="376" spans="1:41" ht="12.75" customHeight="1" x14ac:dyDescent="0.3">
      <c r="A376" s="77"/>
      <c r="B376" s="77"/>
      <c r="C376" s="77"/>
      <c r="D376" s="77"/>
      <c r="E376" s="77"/>
      <c r="F376" s="77"/>
      <c r="G376" s="77"/>
      <c r="H376" s="77"/>
      <c r="I376" s="77"/>
      <c r="J376" s="77"/>
      <c r="K376" s="77"/>
      <c r="L376" s="77"/>
      <c r="M376" s="77"/>
      <c r="N376" s="77"/>
      <c r="O376" s="77"/>
      <c r="P376" s="77"/>
      <c r="Q376" s="77"/>
      <c r="R376" s="77"/>
      <c r="S376" s="77"/>
      <c r="T376" s="77"/>
      <c r="U376" s="77"/>
      <c r="V376" s="77"/>
      <c r="W376" s="77"/>
      <c r="X376" s="77"/>
      <c r="Y376" s="77"/>
      <c r="Z376" s="77"/>
      <c r="AA376" s="77"/>
      <c r="AB376" s="77"/>
      <c r="AC376" s="77"/>
      <c r="AD376" s="77"/>
      <c r="AE376" s="77"/>
      <c r="AF376" s="77"/>
      <c r="AG376" s="77"/>
      <c r="AH376" s="77"/>
      <c r="AI376" s="77"/>
      <c r="AJ376" s="77"/>
      <c r="AK376" s="77"/>
      <c r="AL376" s="77"/>
      <c r="AM376" s="77"/>
      <c r="AN376" s="77"/>
      <c r="AO376" s="77"/>
    </row>
    <row r="377" spans="1:41" ht="12.75" customHeight="1" x14ac:dyDescent="0.3">
      <c r="A377" s="77"/>
      <c r="B377" s="77"/>
      <c r="C377" s="77"/>
      <c r="D377" s="77"/>
      <c r="E377" s="77"/>
      <c r="F377" s="77"/>
      <c r="G377" s="77"/>
      <c r="H377" s="77"/>
      <c r="I377" s="77"/>
      <c r="J377" s="77"/>
      <c r="K377" s="77"/>
      <c r="L377" s="77"/>
      <c r="M377" s="77"/>
      <c r="N377" s="77"/>
      <c r="O377" s="77"/>
      <c r="P377" s="77"/>
      <c r="Q377" s="77"/>
      <c r="R377" s="77"/>
      <c r="S377" s="77"/>
      <c r="T377" s="77"/>
      <c r="U377" s="77"/>
      <c r="V377" s="77"/>
      <c r="W377" s="77"/>
      <c r="X377" s="77"/>
      <c r="Y377" s="77"/>
      <c r="Z377" s="77"/>
      <c r="AA377" s="77"/>
      <c r="AB377" s="77"/>
      <c r="AC377" s="77"/>
      <c r="AD377" s="77"/>
      <c r="AE377" s="77"/>
      <c r="AF377" s="77"/>
      <c r="AG377" s="77"/>
      <c r="AH377" s="77"/>
      <c r="AI377" s="77"/>
      <c r="AJ377" s="77"/>
      <c r="AK377" s="77"/>
      <c r="AL377" s="77"/>
      <c r="AM377" s="77"/>
      <c r="AN377" s="77"/>
      <c r="AO377" s="77"/>
    </row>
    <row r="378" spans="1:41" ht="12.75" customHeight="1" x14ac:dyDescent="0.3">
      <c r="A378" s="77"/>
      <c r="B378" s="77"/>
      <c r="C378" s="77"/>
      <c r="D378" s="77"/>
      <c r="E378" s="77"/>
      <c r="F378" s="77"/>
      <c r="G378" s="77"/>
      <c r="H378" s="77"/>
      <c r="I378" s="77"/>
      <c r="J378" s="77"/>
      <c r="K378" s="77"/>
      <c r="L378" s="77"/>
      <c r="M378" s="77"/>
      <c r="N378" s="77"/>
      <c r="O378" s="77"/>
      <c r="P378" s="77"/>
      <c r="Q378" s="77"/>
      <c r="R378" s="77"/>
      <c r="S378" s="77"/>
      <c r="T378" s="77"/>
      <c r="U378" s="77"/>
      <c r="V378" s="77"/>
      <c r="W378" s="77"/>
      <c r="X378" s="77"/>
      <c r="Y378" s="77"/>
      <c r="Z378" s="77"/>
      <c r="AA378" s="77"/>
      <c r="AB378" s="77"/>
      <c r="AC378" s="77"/>
      <c r="AD378" s="77"/>
      <c r="AE378" s="77"/>
      <c r="AF378" s="77"/>
      <c r="AG378" s="77"/>
      <c r="AH378" s="77"/>
      <c r="AI378" s="77"/>
      <c r="AJ378" s="77"/>
      <c r="AK378" s="77"/>
      <c r="AL378" s="77"/>
      <c r="AM378" s="77"/>
      <c r="AN378" s="77"/>
      <c r="AO378" s="77"/>
    </row>
    <row r="379" spans="1:41" ht="12.75" customHeight="1" x14ac:dyDescent="0.3">
      <c r="A379" s="77"/>
      <c r="B379" s="77"/>
      <c r="C379" s="77"/>
      <c r="D379" s="77"/>
      <c r="E379" s="77"/>
      <c r="F379" s="77"/>
      <c r="G379" s="77"/>
      <c r="H379" s="77"/>
      <c r="I379" s="77"/>
      <c r="J379" s="77"/>
      <c r="K379" s="77"/>
      <c r="L379" s="77"/>
      <c r="M379" s="77"/>
      <c r="N379" s="77"/>
      <c r="O379" s="77"/>
      <c r="P379" s="77"/>
      <c r="Q379" s="77"/>
      <c r="R379" s="77"/>
      <c r="S379" s="77"/>
      <c r="T379" s="77"/>
      <c r="U379" s="77"/>
      <c r="V379" s="77"/>
      <c r="W379" s="77"/>
      <c r="X379" s="77"/>
      <c r="Y379" s="77"/>
      <c r="Z379" s="77"/>
      <c r="AA379" s="77"/>
      <c r="AB379" s="77"/>
      <c r="AC379" s="77"/>
      <c r="AD379" s="77"/>
      <c r="AE379" s="77"/>
      <c r="AF379" s="77"/>
      <c r="AG379" s="77"/>
      <c r="AH379" s="77"/>
      <c r="AI379" s="77"/>
      <c r="AJ379" s="77"/>
      <c r="AK379" s="77"/>
      <c r="AL379" s="77"/>
      <c r="AM379" s="77"/>
      <c r="AN379" s="77"/>
      <c r="AO379" s="77"/>
    </row>
    <row r="380" spans="1:41" ht="12.75" customHeight="1" x14ac:dyDescent="0.3">
      <c r="A380" s="77"/>
      <c r="B380" s="77"/>
      <c r="C380" s="77"/>
      <c r="D380" s="77"/>
      <c r="E380" s="77"/>
      <c r="F380" s="77"/>
      <c r="G380" s="77"/>
      <c r="H380" s="77"/>
      <c r="I380" s="77"/>
      <c r="J380" s="77"/>
      <c r="K380" s="77"/>
      <c r="L380" s="77"/>
      <c r="M380" s="77"/>
      <c r="N380" s="77"/>
      <c r="O380" s="77"/>
      <c r="P380" s="77"/>
      <c r="Q380" s="77"/>
      <c r="R380" s="77"/>
      <c r="S380" s="77"/>
      <c r="T380" s="77"/>
      <c r="U380" s="77"/>
      <c r="V380" s="77"/>
      <c r="W380" s="77"/>
      <c r="X380" s="77"/>
      <c r="Y380" s="77"/>
      <c r="Z380" s="77"/>
      <c r="AA380" s="77"/>
      <c r="AB380" s="77"/>
      <c r="AC380" s="77"/>
      <c r="AD380" s="77"/>
      <c r="AE380" s="77"/>
      <c r="AF380" s="77"/>
      <c r="AG380" s="77"/>
      <c r="AH380" s="77"/>
      <c r="AI380" s="77"/>
      <c r="AJ380" s="77"/>
      <c r="AK380" s="77"/>
      <c r="AL380" s="77"/>
      <c r="AM380" s="77"/>
      <c r="AN380" s="77"/>
      <c r="AO380" s="77"/>
    </row>
    <row r="381" spans="1:41" ht="12.75" customHeight="1" x14ac:dyDescent="0.3">
      <c r="A381" s="77"/>
      <c r="B381" s="77"/>
      <c r="C381" s="77"/>
      <c r="D381" s="77"/>
      <c r="E381" s="77"/>
      <c r="F381" s="77"/>
      <c r="G381" s="77"/>
      <c r="H381" s="77"/>
      <c r="I381" s="77"/>
      <c r="J381" s="77"/>
      <c r="K381" s="77"/>
      <c r="L381" s="77"/>
      <c r="M381" s="77"/>
      <c r="N381" s="77"/>
      <c r="O381" s="77"/>
      <c r="P381" s="77"/>
      <c r="Q381" s="77"/>
      <c r="R381" s="77"/>
      <c r="S381" s="77"/>
      <c r="T381" s="77"/>
      <c r="U381" s="77"/>
      <c r="V381" s="77"/>
      <c r="W381" s="77"/>
      <c r="X381" s="77"/>
      <c r="Y381" s="77"/>
      <c r="Z381" s="77"/>
      <c r="AA381" s="77"/>
      <c r="AB381" s="77"/>
      <c r="AC381" s="77"/>
      <c r="AD381" s="77"/>
      <c r="AE381" s="77"/>
      <c r="AF381" s="77"/>
      <c r="AG381" s="77"/>
      <c r="AH381" s="77"/>
      <c r="AI381" s="77"/>
      <c r="AJ381" s="77"/>
      <c r="AK381" s="77"/>
      <c r="AL381" s="77"/>
      <c r="AM381" s="77"/>
      <c r="AN381" s="77"/>
      <c r="AO381" s="77"/>
    </row>
    <row r="382" spans="1:41" ht="12.75" customHeight="1" x14ac:dyDescent="0.3">
      <c r="A382" s="77"/>
      <c r="B382" s="77"/>
      <c r="C382" s="77"/>
      <c r="D382" s="77"/>
      <c r="E382" s="77"/>
      <c r="F382" s="77"/>
      <c r="G382" s="77"/>
      <c r="H382" s="77"/>
      <c r="I382" s="77"/>
      <c r="J382" s="77"/>
      <c r="K382" s="77"/>
      <c r="L382" s="77"/>
      <c r="M382" s="77"/>
      <c r="N382" s="77"/>
      <c r="O382" s="77"/>
      <c r="P382" s="77"/>
      <c r="Q382" s="77"/>
      <c r="R382" s="77"/>
      <c r="S382" s="77"/>
      <c r="T382" s="77"/>
      <c r="U382" s="77"/>
      <c r="V382" s="77"/>
      <c r="W382" s="77"/>
      <c r="X382" s="77"/>
      <c r="Y382" s="77"/>
      <c r="Z382" s="77"/>
      <c r="AA382" s="77"/>
      <c r="AB382" s="77"/>
      <c r="AC382" s="77"/>
      <c r="AD382" s="77"/>
      <c r="AE382" s="77"/>
      <c r="AF382" s="77"/>
      <c r="AG382" s="77"/>
      <c r="AH382" s="77"/>
      <c r="AI382" s="77"/>
      <c r="AJ382" s="77"/>
      <c r="AK382" s="77"/>
      <c r="AL382" s="77"/>
      <c r="AM382" s="77"/>
      <c r="AN382" s="77"/>
      <c r="AO382" s="77"/>
    </row>
    <row r="383" spans="1:41" ht="12.75" customHeight="1" x14ac:dyDescent="0.3">
      <c r="A383" s="77"/>
      <c r="B383" s="77"/>
      <c r="C383" s="77"/>
      <c r="D383" s="77"/>
      <c r="E383" s="77"/>
      <c r="F383" s="77"/>
      <c r="G383" s="77"/>
      <c r="H383" s="77"/>
      <c r="I383" s="77"/>
      <c r="J383" s="77"/>
      <c r="K383" s="77"/>
      <c r="L383" s="77"/>
      <c r="M383" s="77"/>
      <c r="N383" s="77"/>
      <c r="O383" s="77"/>
      <c r="P383" s="77"/>
      <c r="Q383" s="77"/>
      <c r="R383" s="77"/>
      <c r="S383" s="77"/>
      <c r="T383" s="77"/>
      <c r="U383" s="77"/>
      <c r="V383" s="77"/>
      <c r="W383" s="77"/>
      <c r="X383" s="77"/>
      <c r="Y383" s="77"/>
      <c r="Z383" s="77"/>
      <c r="AA383" s="77"/>
      <c r="AB383" s="77"/>
      <c r="AC383" s="77"/>
      <c r="AD383" s="77"/>
      <c r="AE383" s="77"/>
      <c r="AF383" s="77"/>
      <c r="AG383" s="77"/>
      <c r="AH383" s="77"/>
      <c r="AI383" s="77"/>
      <c r="AJ383" s="77"/>
      <c r="AK383" s="77"/>
      <c r="AL383" s="77"/>
      <c r="AM383" s="77"/>
      <c r="AN383" s="77"/>
      <c r="AO383" s="77"/>
    </row>
    <row r="384" spans="1:41" ht="12.75" customHeight="1" x14ac:dyDescent="0.3">
      <c r="A384" s="77"/>
      <c r="B384" s="77"/>
      <c r="C384" s="77"/>
      <c r="D384" s="77"/>
      <c r="E384" s="77"/>
      <c r="F384" s="77"/>
      <c r="G384" s="77"/>
      <c r="H384" s="77"/>
      <c r="I384" s="77"/>
      <c r="J384" s="77"/>
      <c r="K384" s="77"/>
      <c r="L384" s="77"/>
      <c r="M384" s="77"/>
      <c r="N384" s="77"/>
      <c r="O384" s="77"/>
      <c r="P384" s="77"/>
      <c r="Q384" s="77"/>
      <c r="R384" s="77"/>
      <c r="S384" s="77"/>
      <c r="T384" s="77"/>
      <c r="U384" s="77"/>
      <c r="V384" s="77"/>
      <c r="W384" s="77"/>
      <c r="X384" s="77"/>
      <c r="Y384" s="77"/>
      <c r="Z384" s="77"/>
      <c r="AA384" s="77"/>
      <c r="AB384" s="77"/>
      <c r="AC384" s="77"/>
      <c r="AD384" s="77"/>
      <c r="AE384" s="77"/>
      <c r="AF384" s="77"/>
      <c r="AG384" s="77"/>
      <c r="AH384" s="77"/>
      <c r="AI384" s="77"/>
      <c r="AJ384" s="77"/>
      <c r="AK384" s="77"/>
      <c r="AL384" s="77"/>
      <c r="AM384" s="77"/>
      <c r="AN384" s="77"/>
      <c r="AO384" s="77"/>
    </row>
    <row r="385" spans="1:41" ht="12.75" customHeight="1" x14ac:dyDescent="0.3">
      <c r="A385" s="77"/>
      <c r="B385" s="77"/>
      <c r="C385" s="77"/>
      <c r="D385" s="77"/>
      <c r="E385" s="77"/>
      <c r="F385" s="77"/>
      <c r="G385" s="77"/>
      <c r="H385" s="77"/>
      <c r="I385" s="77"/>
      <c r="J385" s="77"/>
      <c r="K385" s="77"/>
      <c r="L385" s="77"/>
      <c r="M385" s="77"/>
      <c r="N385" s="77"/>
      <c r="O385" s="77"/>
      <c r="P385" s="77"/>
      <c r="Q385" s="77"/>
      <c r="R385" s="77"/>
      <c r="S385" s="77"/>
      <c r="T385" s="77"/>
      <c r="U385" s="77"/>
      <c r="V385" s="77"/>
      <c r="W385" s="77"/>
      <c r="X385" s="77"/>
      <c r="Y385" s="77"/>
      <c r="Z385" s="77"/>
      <c r="AA385" s="77"/>
      <c r="AB385" s="77"/>
      <c r="AC385" s="77"/>
      <c r="AD385" s="77"/>
      <c r="AE385" s="77"/>
      <c r="AF385" s="77"/>
      <c r="AG385" s="77"/>
      <c r="AH385" s="77"/>
      <c r="AI385" s="77"/>
      <c r="AJ385" s="77"/>
      <c r="AK385" s="77"/>
      <c r="AL385" s="77"/>
      <c r="AM385" s="77"/>
      <c r="AN385" s="77"/>
      <c r="AO385" s="77"/>
    </row>
    <row r="386" spans="1:41" ht="12.75" customHeight="1" x14ac:dyDescent="0.3">
      <c r="A386" s="77"/>
      <c r="B386" s="77"/>
      <c r="C386" s="77"/>
      <c r="D386" s="77"/>
      <c r="E386" s="77"/>
      <c r="F386" s="77"/>
      <c r="G386" s="77"/>
      <c r="H386" s="77"/>
      <c r="I386" s="77"/>
      <c r="J386" s="77"/>
      <c r="K386" s="77"/>
      <c r="L386" s="77"/>
      <c r="M386" s="77"/>
      <c r="N386" s="77"/>
      <c r="O386" s="77"/>
      <c r="P386" s="77"/>
      <c r="Q386" s="77"/>
      <c r="R386" s="77"/>
      <c r="S386" s="77"/>
      <c r="T386" s="77"/>
      <c r="U386" s="77"/>
      <c r="V386" s="77"/>
      <c r="W386" s="77"/>
      <c r="X386" s="77"/>
      <c r="Y386" s="77"/>
      <c r="Z386" s="77"/>
      <c r="AA386" s="77"/>
      <c r="AB386" s="77"/>
      <c r="AC386" s="77"/>
      <c r="AD386" s="77"/>
      <c r="AE386" s="77"/>
      <c r="AF386" s="77"/>
      <c r="AG386" s="77"/>
      <c r="AH386" s="77"/>
      <c r="AI386" s="77"/>
      <c r="AJ386" s="77"/>
      <c r="AK386" s="77"/>
      <c r="AL386" s="77"/>
      <c r="AM386" s="77"/>
      <c r="AN386" s="77"/>
      <c r="AO386" s="77"/>
    </row>
    <row r="387" spans="1:41" ht="12.75" customHeight="1" x14ac:dyDescent="0.3">
      <c r="A387" s="77"/>
      <c r="B387" s="77"/>
      <c r="C387" s="77"/>
      <c r="D387" s="77"/>
      <c r="E387" s="77"/>
      <c r="F387" s="77"/>
      <c r="G387" s="77"/>
      <c r="H387" s="77"/>
      <c r="I387" s="77"/>
      <c r="J387" s="77"/>
      <c r="K387" s="77"/>
      <c r="L387" s="77"/>
      <c r="M387" s="77"/>
      <c r="N387" s="77"/>
      <c r="O387" s="77"/>
      <c r="P387" s="77"/>
      <c r="Q387" s="77"/>
      <c r="R387" s="77"/>
      <c r="S387" s="77"/>
      <c r="T387" s="77"/>
      <c r="U387" s="77"/>
      <c r="V387" s="77"/>
      <c r="W387" s="77"/>
      <c r="X387" s="77"/>
      <c r="Y387" s="77"/>
      <c r="Z387" s="77"/>
      <c r="AA387" s="77"/>
      <c r="AB387" s="77"/>
      <c r="AC387" s="77"/>
      <c r="AD387" s="77"/>
      <c r="AE387" s="77"/>
      <c r="AF387" s="77"/>
      <c r="AG387" s="77"/>
      <c r="AH387" s="77"/>
      <c r="AI387" s="77"/>
      <c r="AJ387" s="77"/>
      <c r="AK387" s="77"/>
      <c r="AL387" s="77"/>
      <c r="AM387" s="77"/>
      <c r="AN387" s="77"/>
      <c r="AO387" s="77"/>
    </row>
    <row r="388" spans="1:41" ht="12.75" customHeight="1" x14ac:dyDescent="0.3">
      <c r="A388" s="77"/>
      <c r="B388" s="77"/>
      <c r="C388" s="77"/>
      <c r="D388" s="77"/>
      <c r="E388" s="77"/>
      <c r="F388" s="77"/>
      <c r="G388" s="77"/>
      <c r="H388" s="77"/>
      <c r="I388" s="77"/>
      <c r="J388" s="77"/>
      <c r="K388" s="77"/>
      <c r="L388" s="77"/>
      <c r="M388" s="77"/>
      <c r="N388" s="77"/>
      <c r="O388" s="77"/>
      <c r="P388" s="77"/>
      <c r="Q388" s="77"/>
      <c r="R388" s="77"/>
      <c r="S388" s="77"/>
      <c r="T388" s="77"/>
      <c r="U388" s="77"/>
      <c r="V388" s="77"/>
      <c r="W388" s="77"/>
      <c r="X388" s="77"/>
      <c r="Y388" s="77"/>
      <c r="Z388" s="77"/>
      <c r="AA388" s="77"/>
      <c r="AB388" s="77"/>
      <c r="AC388" s="77"/>
      <c r="AD388" s="77"/>
      <c r="AE388" s="77"/>
      <c r="AF388" s="77"/>
      <c r="AG388" s="77"/>
      <c r="AH388" s="77"/>
      <c r="AI388" s="77"/>
      <c r="AJ388" s="77"/>
      <c r="AK388" s="77"/>
      <c r="AL388" s="77"/>
      <c r="AM388" s="77"/>
      <c r="AN388" s="77"/>
      <c r="AO388" s="77"/>
    </row>
    <row r="389" spans="1:41" ht="12.75" customHeight="1" x14ac:dyDescent="0.3">
      <c r="A389" s="77"/>
      <c r="B389" s="77"/>
      <c r="C389" s="77"/>
      <c r="D389" s="77"/>
      <c r="E389" s="77"/>
      <c r="F389" s="77"/>
      <c r="G389" s="77"/>
      <c r="H389" s="77"/>
      <c r="I389" s="77"/>
      <c r="J389" s="77"/>
      <c r="K389" s="77"/>
      <c r="L389" s="77"/>
      <c r="M389" s="77"/>
      <c r="N389" s="77"/>
      <c r="O389" s="77"/>
      <c r="P389" s="77"/>
      <c r="Q389" s="77"/>
      <c r="R389" s="77"/>
      <c r="S389" s="77"/>
      <c r="T389" s="77"/>
      <c r="U389" s="77"/>
      <c r="V389" s="77"/>
      <c r="W389" s="77"/>
      <c r="X389" s="77"/>
      <c r="Y389" s="77"/>
      <c r="Z389" s="77"/>
      <c r="AA389" s="77"/>
      <c r="AB389" s="77"/>
      <c r="AC389" s="77"/>
      <c r="AD389" s="77"/>
      <c r="AE389" s="77"/>
      <c r="AF389" s="77"/>
      <c r="AG389" s="77"/>
      <c r="AH389" s="77"/>
      <c r="AI389" s="77"/>
      <c r="AJ389" s="77"/>
      <c r="AK389" s="77"/>
      <c r="AL389" s="77"/>
      <c r="AM389" s="77"/>
      <c r="AN389" s="77"/>
      <c r="AO389" s="77"/>
    </row>
    <row r="390" spans="1:41" ht="12.75" customHeight="1" x14ac:dyDescent="0.3">
      <c r="A390" s="77"/>
      <c r="B390" s="77"/>
      <c r="C390" s="77"/>
      <c r="D390" s="77"/>
      <c r="E390" s="77"/>
      <c r="F390" s="77"/>
      <c r="G390" s="77"/>
      <c r="H390" s="77"/>
      <c r="I390" s="77"/>
      <c r="J390" s="77"/>
      <c r="K390" s="77"/>
      <c r="L390" s="77"/>
      <c r="M390" s="77"/>
      <c r="N390" s="77"/>
      <c r="O390" s="77"/>
      <c r="P390" s="77"/>
      <c r="Q390" s="77"/>
      <c r="R390" s="77"/>
      <c r="S390" s="77"/>
      <c r="T390" s="77"/>
      <c r="U390" s="77"/>
      <c r="V390" s="77"/>
      <c r="W390" s="77"/>
      <c r="X390" s="77"/>
      <c r="Y390" s="77"/>
      <c r="Z390" s="77"/>
      <c r="AA390" s="77"/>
      <c r="AB390" s="77"/>
      <c r="AC390" s="77"/>
      <c r="AD390" s="77"/>
      <c r="AE390" s="77"/>
      <c r="AF390" s="77"/>
      <c r="AG390" s="77"/>
      <c r="AH390" s="77"/>
      <c r="AI390" s="77"/>
      <c r="AJ390" s="77"/>
      <c r="AK390" s="77"/>
      <c r="AL390" s="77"/>
      <c r="AM390" s="77"/>
      <c r="AN390" s="77"/>
      <c r="AO390" s="77"/>
    </row>
    <row r="391" spans="1:41" ht="12.75" customHeight="1" x14ac:dyDescent="0.3">
      <c r="A391" s="77"/>
      <c r="B391" s="77"/>
      <c r="C391" s="77"/>
      <c r="D391" s="77"/>
      <c r="E391" s="77"/>
      <c r="F391" s="77"/>
      <c r="G391" s="77"/>
      <c r="H391" s="77"/>
      <c r="I391" s="77"/>
      <c r="J391" s="77"/>
      <c r="K391" s="77"/>
      <c r="L391" s="77"/>
      <c r="M391" s="77"/>
      <c r="N391" s="77"/>
      <c r="O391" s="77"/>
      <c r="P391" s="77"/>
      <c r="Q391" s="77"/>
      <c r="R391" s="77"/>
      <c r="S391" s="77"/>
      <c r="T391" s="77"/>
      <c r="U391" s="77"/>
      <c r="V391" s="77"/>
      <c r="W391" s="77"/>
      <c r="X391" s="77"/>
      <c r="Y391" s="77"/>
      <c r="Z391" s="77"/>
      <c r="AA391" s="77"/>
      <c r="AB391" s="77"/>
      <c r="AC391" s="77"/>
      <c r="AD391" s="77"/>
      <c r="AE391" s="77"/>
      <c r="AF391" s="77"/>
      <c r="AG391" s="77"/>
      <c r="AH391" s="77"/>
      <c r="AI391" s="77"/>
      <c r="AJ391" s="77"/>
      <c r="AK391" s="77"/>
      <c r="AL391" s="77"/>
      <c r="AM391" s="77"/>
      <c r="AN391" s="77"/>
      <c r="AO391" s="77"/>
    </row>
    <row r="392" spans="1:41" ht="12.75" customHeight="1" x14ac:dyDescent="0.3">
      <c r="A392" s="77"/>
      <c r="B392" s="77"/>
      <c r="C392" s="77"/>
      <c r="D392" s="77"/>
      <c r="E392" s="77"/>
      <c r="F392" s="77"/>
      <c r="G392" s="77"/>
      <c r="H392" s="77"/>
      <c r="I392" s="77"/>
      <c r="J392" s="77"/>
      <c r="K392" s="77"/>
      <c r="L392" s="77"/>
      <c r="M392" s="77"/>
      <c r="N392" s="77"/>
      <c r="O392" s="77"/>
      <c r="P392" s="77"/>
      <c r="Q392" s="77"/>
      <c r="R392" s="77"/>
      <c r="S392" s="77"/>
      <c r="T392" s="77"/>
      <c r="U392" s="77"/>
      <c r="V392" s="77"/>
      <c r="W392" s="77"/>
      <c r="X392" s="77"/>
      <c r="Y392" s="77"/>
      <c r="Z392" s="77"/>
      <c r="AA392" s="77"/>
      <c r="AB392" s="77"/>
      <c r="AC392" s="77"/>
      <c r="AD392" s="77"/>
      <c r="AE392" s="77"/>
      <c r="AF392" s="77"/>
      <c r="AG392" s="77"/>
      <c r="AH392" s="77"/>
      <c r="AI392" s="77"/>
      <c r="AJ392" s="77"/>
      <c r="AK392" s="77"/>
      <c r="AL392" s="77"/>
      <c r="AM392" s="77"/>
      <c r="AN392" s="77"/>
      <c r="AO392" s="77"/>
    </row>
    <row r="393" spans="1:41" ht="12.75" customHeight="1" x14ac:dyDescent="0.3">
      <c r="A393" s="77"/>
      <c r="B393" s="77"/>
      <c r="C393" s="77"/>
      <c r="D393" s="77"/>
      <c r="E393" s="77"/>
      <c r="F393" s="77"/>
      <c r="G393" s="77"/>
      <c r="H393" s="77"/>
      <c r="I393" s="77"/>
      <c r="J393" s="77"/>
      <c r="K393" s="77"/>
      <c r="L393" s="77"/>
      <c r="M393" s="77"/>
      <c r="N393" s="77"/>
      <c r="O393" s="77"/>
      <c r="P393" s="77"/>
      <c r="Q393" s="77"/>
      <c r="R393" s="77"/>
      <c r="S393" s="77"/>
      <c r="T393" s="77"/>
      <c r="U393" s="77"/>
      <c r="V393" s="77"/>
      <c r="W393" s="77"/>
      <c r="X393" s="77"/>
      <c r="Y393" s="77"/>
      <c r="Z393" s="77"/>
      <c r="AA393" s="77"/>
      <c r="AB393" s="77"/>
      <c r="AC393" s="77"/>
      <c r="AD393" s="77"/>
      <c r="AE393" s="77"/>
      <c r="AF393" s="77"/>
      <c r="AG393" s="77"/>
      <c r="AH393" s="77"/>
      <c r="AI393" s="77"/>
      <c r="AJ393" s="77"/>
      <c r="AK393" s="77"/>
      <c r="AL393" s="77"/>
      <c r="AM393" s="77"/>
      <c r="AN393" s="77"/>
      <c r="AO393" s="77"/>
    </row>
    <row r="394" spans="1:41" ht="12.75" customHeight="1" x14ac:dyDescent="0.3">
      <c r="A394" s="77"/>
      <c r="B394" s="77"/>
      <c r="C394" s="77"/>
      <c r="D394" s="77"/>
      <c r="E394" s="77"/>
      <c r="F394" s="77"/>
      <c r="G394" s="77"/>
      <c r="H394" s="77"/>
      <c r="I394" s="77"/>
      <c r="J394" s="77"/>
      <c r="K394" s="77"/>
      <c r="L394" s="77"/>
      <c r="M394" s="77"/>
      <c r="N394" s="77"/>
      <c r="O394" s="77"/>
      <c r="P394" s="77"/>
      <c r="Q394" s="77"/>
      <c r="R394" s="77"/>
      <c r="S394" s="77"/>
      <c r="T394" s="77"/>
      <c r="U394" s="77"/>
      <c r="V394" s="77"/>
      <c r="W394" s="77"/>
      <c r="X394" s="77"/>
      <c r="Y394" s="77"/>
      <c r="Z394" s="77"/>
      <c r="AA394" s="77"/>
      <c r="AB394" s="77"/>
      <c r="AC394" s="77"/>
      <c r="AD394" s="77"/>
      <c r="AE394" s="77"/>
      <c r="AF394" s="77"/>
      <c r="AG394" s="77"/>
      <c r="AH394" s="77"/>
      <c r="AI394" s="77"/>
      <c r="AJ394" s="77"/>
      <c r="AK394" s="77"/>
      <c r="AL394" s="77"/>
      <c r="AM394" s="77"/>
      <c r="AN394" s="77"/>
      <c r="AO394" s="77"/>
    </row>
    <row r="395" spans="1:41" ht="12.75" customHeight="1" x14ac:dyDescent="0.3">
      <c r="A395" s="77"/>
      <c r="B395" s="77"/>
      <c r="C395" s="77"/>
      <c r="D395" s="77"/>
      <c r="E395" s="77"/>
      <c r="F395" s="77"/>
      <c r="G395" s="77"/>
      <c r="H395" s="77"/>
      <c r="I395" s="77"/>
      <c r="J395" s="77"/>
      <c r="K395" s="77"/>
      <c r="L395" s="77"/>
      <c r="M395" s="77"/>
      <c r="N395" s="77"/>
      <c r="O395" s="77"/>
      <c r="P395" s="77"/>
      <c r="Q395" s="77"/>
      <c r="R395" s="77"/>
      <c r="S395" s="77"/>
      <c r="T395" s="77"/>
      <c r="U395" s="77"/>
      <c r="V395" s="77"/>
      <c r="W395" s="77"/>
      <c r="X395" s="77"/>
      <c r="Y395" s="77"/>
      <c r="Z395" s="77"/>
      <c r="AA395" s="77"/>
      <c r="AB395" s="77"/>
      <c r="AC395" s="77"/>
      <c r="AD395" s="77"/>
      <c r="AE395" s="77"/>
      <c r="AF395" s="77"/>
      <c r="AG395" s="77"/>
      <c r="AH395" s="77"/>
      <c r="AI395" s="77"/>
      <c r="AJ395" s="77"/>
      <c r="AK395" s="77"/>
      <c r="AL395" s="77"/>
      <c r="AM395" s="77"/>
      <c r="AN395" s="77"/>
      <c r="AO395" s="77"/>
    </row>
    <row r="396" spans="1:41" ht="12.75" customHeight="1" x14ac:dyDescent="0.3">
      <c r="A396" s="77"/>
      <c r="B396" s="77"/>
      <c r="C396" s="77"/>
      <c r="D396" s="77"/>
      <c r="E396" s="77"/>
      <c r="F396" s="77"/>
      <c r="G396" s="77"/>
      <c r="H396" s="77"/>
      <c r="I396" s="77"/>
      <c r="J396" s="77"/>
      <c r="K396" s="77"/>
      <c r="L396" s="77"/>
      <c r="M396" s="77"/>
      <c r="N396" s="77"/>
      <c r="O396" s="77"/>
      <c r="P396" s="77"/>
      <c r="Q396" s="77"/>
      <c r="R396" s="77"/>
      <c r="S396" s="77"/>
      <c r="T396" s="77"/>
      <c r="U396" s="77"/>
      <c r="V396" s="77"/>
      <c r="W396" s="77"/>
      <c r="X396" s="77"/>
      <c r="Y396" s="77"/>
      <c r="Z396" s="77"/>
      <c r="AA396" s="77"/>
      <c r="AB396" s="77"/>
      <c r="AC396" s="77"/>
      <c r="AD396" s="77"/>
      <c r="AE396" s="77"/>
      <c r="AF396" s="77"/>
      <c r="AG396" s="77"/>
      <c r="AH396" s="77"/>
      <c r="AI396" s="77"/>
      <c r="AJ396" s="77"/>
      <c r="AK396" s="77"/>
      <c r="AL396" s="77"/>
      <c r="AM396" s="77"/>
      <c r="AN396" s="77"/>
      <c r="AO396" s="77"/>
    </row>
    <row r="397" spans="1:41" ht="12.75" customHeight="1" x14ac:dyDescent="0.3">
      <c r="A397" s="77"/>
      <c r="B397" s="77"/>
      <c r="C397" s="77"/>
      <c r="D397" s="77"/>
      <c r="E397" s="77"/>
      <c r="F397" s="77"/>
      <c r="G397" s="77"/>
      <c r="H397" s="77"/>
      <c r="I397" s="77"/>
      <c r="J397" s="77"/>
      <c r="K397" s="77"/>
      <c r="L397" s="77"/>
      <c r="M397" s="77"/>
      <c r="N397" s="77"/>
      <c r="O397" s="77"/>
      <c r="P397" s="77"/>
      <c r="Q397" s="77"/>
      <c r="R397" s="77"/>
      <c r="S397" s="77"/>
      <c r="T397" s="77"/>
      <c r="U397" s="77"/>
      <c r="V397" s="77"/>
      <c r="W397" s="77"/>
      <c r="X397" s="77"/>
      <c r="Y397" s="77"/>
      <c r="Z397" s="77"/>
      <c r="AA397" s="77"/>
      <c r="AB397" s="77"/>
      <c r="AC397" s="77"/>
      <c r="AD397" s="77"/>
      <c r="AE397" s="77"/>
      <c r="AF397" s="77"/>
      <c r="AG397" s="77"/>
      <c r="AH397" s="77"/>
      <c r="AI397" s="77"/>
      <c r="AJ397" s="77"/>
      <c r="AK397" s="77"/>
      <c r="AL397" s="77"/>
      <c r="AM397" s="77"/>
      <c r="AN397" s="77"/>
      <c r="AO397" s="77"/>
    </row>
    <row r="398" spans="1:41" ht="12.75" customHeight="1" x14ac:dyDescent="0.3">
      <c r="A398" s="77"/>
      <c r="B398" s="77"/>
      <c r="C398" s="77"/>
      <c r="D398" s="77"/>
      <c r="E398" s="77"/>
      <c r="F398" s="77"/>
      <c r="G398" s="77"/>
      <c r="H398" s="77"/>
      <c r="I398" s="77"/>
      <c r="J398" s="77"/>
      <c r="K398" s="77"/>
      <c r="L398" s="77"/>
      <c r="M398" s="77"/>
      <c r="N398" s="77"/>
      <c r="O398" s="77"/>
      <c r="P398" s="77"/>
      <c r="Q398" s="77"/>
      <c r="R398" s="77"/>
      <c r="S398" s="77"/>
      <c r="T398" s="77"/>
      <c r="U398" s="77"/>
      <c r="V398" s="77"/>
      <c r="W398" s="77"/>
      <c r="X398" s="77"/>
      <c r="Y398" s="77"/>
      <c r="Z398" s="77"/>
      <c r="AA398" s="77"/>
      <c r="AB398" s="77"/>
      <c r="AC398" s="77"/>
      <c r="AD398" s="77"/>
      <c r="AE398" s="77"/>
      <c r="AF398" s="77"/>
      <c r="AG398" s="77"/>
      <c r="AH398" s="77"/>
      <c r="AI398" s="77"/>
      <c r="AJ398" s="77"/>
      <c r="AK398" s="77"/>
      <c r="AL398" s="77"/>
      <c r="AM398" s="77"/>
      <c r="AN398" s="77"/>
      <c r="AO398" s="77"/>
    </row>
    <row r="399" spans="1:41" ht="12.75" customHeight="1" x14ac:dyDescent="0.3">
      <c r="A399" s="77"/>
      <c r="B399" s="77"/>
      <c r="C399" s="77"/>
      <c r="D399" s="77"/>
      <c r="E399" s="77"/>
      <c r="F399" s="77"/>
      <c r="G399" s="77"/>
      <c r="H399" s="77"/>
      <c r="I399" s="77"/>
      <c r="J399" s="77"/>
      <c r="K399" s="77"/>
      <c r="L399" s="77"/>
      <c r="M399" s="77"/>
      <c r="N399" s="77"/>
      <c r="O399" s="77"/>
      <c r="P399" s="77"/>
      <c r="Q399" s="77"/>
      <c r="R399" s="77"/>
      <c r="S399" s="77"/>
      <c r="T399" s="77"/>
      <c r="U399" s="77"/>
      <c r="V399" s="77"/>
      <c r="W399" s="77"/>
      <c r="X399" s="77"/>
      <c r="Y399" s="77"/>
      <c r="Z399" s="77"/>
      <c r="AA399" s="77"/>
      <c r="AB399" s="77"/>
      <c r="AC399" s="77"/>
      <c r="AD399" s="77"/>
      <c r="AE399" s="77"/>
      <c r="AF399" s="77"/>
      <c r="AG399" s="77"/>
      <c r="AH399" s="77"/>
      <c r="AI399" s="77"/>
      <c r="AJ399" s="77"/>
      <c r="AK399" s="77"/>
      <c r="AL399" s="77"/>
      <c r="AM399" s="77"/>
      <c r="AN399" s="77"/>
      <c r="AO399" s="77"/>
    </row>
    <row r="400" spans="1:41" ht="12.75" customHeight="1" x14ac:dyDescent="0.3">
      <c r="A400" s="77"/>
      <c r="B400" s="77"/>
      <c r="C400" s="77"/>
      <c r="D400" s="77"/>
      <c r="E400" s="77"/>
      <c r="F400" s="77"/>
      <c r="G400" s="77"/>
      <c r="H400" s="77"/>
      <c r="I400" s="77"/>
      <c r="J400" s="77"/>
      <c r="K400" s="77"/>
      <c r="L400" s="77"/>
      <c r="M400" s="77"/>
      <c r="N400" s="77"/>
      <c r="O400" s="77"/>
      <c r="P400" s="77"/>
      <c r="Q400" s="77"/>
      <c r="R400" s="77"/>
      <c r="S400" s="77"/>
      <c r="T400" s="77"/>
      <c r="U400" s="77"/>
      <c r="V400" s="77"/>
      <c r="W400" s="77"/>
      <c r="X400" s="77"/>
      <c r="Y400" s="77"/>
      <c r="Z400" s="77"/>
      <c r="AA400" s="77"/>
      <c r="AB400" s="77"/>
      <c r="AC400" s="77"/>
      <c r="AD400" s="77"/>
      <c r="AE400" s="77"/>
      <c r="AF400" s="77"/>
      <c r="AG400" s="77"/>
      <c r="AH400" s="77"/>
      <c r="AI400" s="77"/>
      <c r="AJ400" s="77"/>
      <c r="AK400" s="77"/>
      <c r="AL400" s="77"/>
      <c r="AM400" s="77"/>
      <c r="AN400" s="77"/>
      <c r="AO400" s="77"/>
    </row>
    <row r="401" spans="1:41" ht="12.75" customHeight="1" x14ac:dyDescent="0.3">
      <c r="A401" s="77"/>
      <c r="B401" s="77"/>
      <c r="C401" s="77"/>
      <c r="D401" s="77"/>
      <c r="E401" s="77"/>
      <c r="F401" s="77"/>
      <c r="G401" s="77"/>
      <c r="H401" s="77"/>
      <c r="I401" s="77"/>
      <c r="J401" s="77"/>
      <c r="K401" s="77"/>
      <c r="L401" s="77"/>
      <c r="M401" s="77"/>
      <c r="N401" s="77"/>
      <c r="O401" s="77"/>
      <c r="P401" s="77"/>
      <c r="Q401" s="77"/>
      <c r="R401" s="77"/>
      <c r="S401" s="77"/>
      <c r="T401" s="77"/>
      <c r="U401" s="77"/>
      <c r="V401" s="77"/>
      <c r="W401" s="77"/>
      <c r="X401" s="77"/>
      <c r="Y401" s="77"/>
      <c r="Z401" s="77"/>
      <c r="AA401" s="77"/>
      <c r="AB401" s="77"/>
      <c r="AC401" s="77"/>
      <c r="AD401" s="77"/>
      <c r="AE401" s="77"/>
      <c r="AF401" s="77"/>
      <c r="AG401" s="77"/>
      <c r="AH401" s="77"/>
      <c r="AI401" s="77"/>
      <c r="AJ401" s="77"/>
      <c r="AK401" s="77"/>
      <c r="AL401" s="77"/>
      <c r="AM401" s="77"/>
      <c r="AN401" s="77"/>
      <c r="AO401" s="77"/>
    </row>
    <row r="402" spans="1:41" ht="12.75" customHeight="1" x14ac:dyDescent="0.3">
      <c r="A402" s="77"/>
      <c r="B402" s="77"/>
      <c r="C402" s="77"/>
      <c r="D402" s="77"/>
      <c r="E402" s="77"/>
      <c r="F402" s="77"/>
      <c r="G402" s="77"/>
      <c r="H402" s="77"/>
      <c r="I402" s="77"/>
      <c r="J402" s="77"/>
      <c r="K402" s="77"/>
      <c r="L402" s="77"/>
      <c r="M402" s="77"/>
      <c r="N402" s="77"/>
      <c r="O402" s="77"/>
      <c r="P402" s="77"/>
      <c r="Q402" s="77"/>
      <c r="R402" s="77"/>
      <c r="S402" s="77"/>
      <c r="T402" s="77"/>
      <c r="U402" s="77"/>
      <c r="V402" s="77"/>
      <c r="W402" s="77"/>
      <c r="X402" s="77"/>
      <c r="Y402" s="77"/>
      <c r="Z402" s="77"/>
      <c r="AA402" s="77"/>
      <c r="AB402" s="77"/>
      <c r="AC402" s="77"/>
      <c r="AD402" s="77"/>
      <c r="AE402" s="77"/>
      <c r="AF402" s="77"/>
      <c r="AG402" s="77"/>
      <c r="AH402" s="77"/>
      <c r="AI402" s="77"/>
      <c r="AJ402" s="77"/>
      <c r="AK402" s="77"/>
      <c r="AL402" s="77"/>
      <c r="AM402" s="77"/>
      <c r="AN402" s="77"/>
      <c r="AO402" s="77"/>
    </row>
    <row r="403" spans="1:41" ht="12.75" customHeight="1" x14ac:dyDescent="0.3">
      <c r="A403" s="77"/>
      <c r="B403" s="77"/>
      <c r="C403" s="77"/>
      <c r="D403" s="77"/>
      <c r="E403" s="77"/>
      <c r="F403" s="77"/>
      <c r="G403" s="77"/>
      <c r="H403" s="77"/>
      <c r="I403" s="77"/>
      <c r="J403" s="77"/>
      <c r="K403" s="77"/>
      <c r="L403" s="77"/>
      <c r="M403" s="77"/>
      <c r="N403" s="77"/>
      <c r="O403" s="77"/>
      <c r="P403" s="77"/>
      <c r="Q403" s="77"/>
      <c r="R403" s="77"/>
      <c r="S403" s="77"/>
      <c r="T403" s="77"/>
      <c r="U403" s="77"/>
      <c r="V403" s="77"/>
      <c r="W403" s="77"/>
      <c r="X403" s="77"/>
      <c r="Y403" s="77"/>
      <c r="Z403" s="77"/>
      <c r="AA403" s="77"/>
      <c r="AB403" s="77"/>
      <c r="AC403" s="77"/>
      <c r="AD403" s="77"/>
      <c r="AE403" s="77"/>
      <c r="AF403" s="77"/>
      <c r="AG403" s="77"/>
      <c r="AH403" s="77"/>
      <c r="AI403" s="77"/>
      <c r="AJ403" s="77"/>
      <c r="AK403" s="77"/>
      <c r="AL403" s="77"/>
      <c r="AM403" s="77"/>
      <c r="AN403" s="77"/>
      <c r="AO403" s="77"/>
    </row>
    <row r="404" spans="1:41" ht="12.75" customHeight="1" x14ac:dyDescent="0.3">
      <c r="A404" s="77"/>
      <c r="B404" s="77"/>
      <c r="C404" s="77"/>
      <c r="D404" s="77"/>
      <c r="E404" s="77"/>
      <c r="F404" s="77"/>
      <c r="G404" s="77"/>
      <c r="H404" s="77"/>
      <c r="I404" s="77"/>
      <c r="J404" s="77"/>
      <c r="K404" s="77"/>
      <c r="L404" s="77"/>
      <c r="M404" s="77"/>
      <c r="N404" s="77"/>
      <c r="O404" s="77"/>
      <c r="P404" s="77"/>
      <c r="Q404" s="77"/>
      <c r="R404" s="77"/>
      <c r="S404" s="77"/>
      <c r="T404" s="77"/>
      <c r="U404" s="77"/>
      <c r="V404" s="77"/>
      <c r="W404" s="77"/>
      <c r="X404" s="77"/>
      <c r="Y404" s="77"/>
      <c r="Z404" s="77"/>
      <c r="AA404" s="77"/>
      <c r="AB404" s="77"/>
      <c r="AC404" s="77"/>
      <c r="AD404" s="77"/>
      <c r="AE404" s="77"/>
      <c r="AF404" s="77"/>
      <c r="AG404" s="77"/>
      <c r="AH404" s="77"/>
      <c r="AI404" s="77"/>
      <c r="AJ404" s="77"/>
      <c r="AK404" s="77"/>
      <c r="AL404" s="77"/>
      <c r="AM404" s="77"/>
      <c r="AN404" s="77"/>
      <c r="AO404" s="77"/>
    </row>
    <row r="405" spans="1:41" ht="12.75" customHeight="1" x14ac:dyDescent="0.3">
      <c r="A405" s="77"/>
      <c r="B405" s="77"/>
      <c r="C405" s="77"/>
      <c r="D405" s="77"/>
      <c r="E405" s="77"/>
      <c r="F405" s="77"/>
      <c r="G405" s="77"/>
      <c r="H405" s="77"/>
      <c r="I405" s="77"/>
      <c r="J405" s="77"/>
      <c r="K405" s="77"/>
      <c r="L405" s="77"/>
      <c r="M405" s="77"/>
      <c r="N405" s="77"/>
      <c r="O405" s="77"/>
      <c r="P405" s="77"/>
      <c r="Q405" s="77"/>
      <c r="R405" s="77"/>
      <c r="S405" s="77"/>
      <c r="T405" s="77"/>
      <c r="U405" s="77"/>
      <c r="V405" s="77"/>
      <c r="W405" s="77"/>
      <c r="X405" s="77"/>
      <c r="Y405" s="77"/>
      <c r="Z405" s="77"/>
      <c r="AA405" s="77"/>
      <c r="AB405" s="77"/>
      <c r="AC405" s="77"/>
      <c r="AD405" s="77"/>
      <c r="AE405" s="77"/>
      <c r="AF405" s="77"/>
      <c r="AG405" s="77"/>
      <c r="AH405" s="77"/>
      <c r="AI405" s="77"/>
      <c r="AJ405" s="77"/>
      <c r="AK405" s="77"/>
      <c r="AL405" s="77"/>
      <c r="AM405" s="77"/>
      <c r="AN405" s="77"/>
      <c r="AO405" s="77"/>
    </row>
    <row r="406" spans="1:41" ht="12.75" customHeight="1" x14ac:dyDescent="0.3">
      <c r="A406" s="77"/>
      <c r="B406" s="77"/>
      <c r="C406" s="77"/>
      <c r="D406" s="77"/>
      <c r="E406" s="77"/>
      <c r="F406" s="77"/>
      <c r="G406" s="77"/>
      <c r="H406" s="77"/>
      <c r="I406" s="77"/>
      <c r="J406" s="77"/>
      <c r="K406" s="77"/>
      <c r="L406" s="77"/>
      <c r="M406" s="77"/>
      <c r="N406" s="77"/>
      <c r="O406" s="77"/>
      <c r="P406" s="77"/>
      <c r="Q406" s="77"/>
      <c r="R406" s="77"/>
      <c r="S406" s="77"/>
      <c r="T406" s="77"/>
      <c r="U406" s="77"/>
      <c r="V406" s="77"/>
      <c r="W406" s="77"/>
      <c r="X406" s="77"/>
      <c r="Y406" s="77"/>
      <c r="Z406" s="77"/>
      <c r="AA406" s="77"/>
      <c r="AB406" s="77"/>
      <c r="AC406" s="77"/>
      <c r="AD406" s="77"/>
      <c r="AE406" s="77"/>
      <c r="AF406" s="77"/>
      <c r="AG406" s="77"/>
      <c r="AH406" s="77"/>
      <c r="AI406" s="77"/>
      <c r="AJ406" s="77"/>
      <c r="AK406" s="77"/>
      <c r="AL406" s="77"/>
      <c r="AM406" s="77"/>
      <c r="AN406" s="77"/>
      <c r="AO406" s="77"/>
    </row>
    <row r="407" spans="1:41" ht="12.75" customHeight="1" x14ac:dyDescent="0.3">
      <c r="A407" s="77"/>
      <c r="B407" s="77"/>
      <c r="C407" s="77"/>
      <c r="D407" s="77"/>
      <c r="E407" s="77"/>
      <c r="F407" s="77"/>
      <c r="G407" s="77"/>
      <c r="H407" s="77"/>
      <c r="I407" s="77"/>
      <c r="J407" s="77"/>
      <c r="K407" s="77"/>
      <c r="L407" s="77"/>
      <c r="M407" s="77"/>
      <c r="N407" s="77"/>
      <c r="O407" s="77"/>
      <c r="P407" s="77"/>
      <c r="Q407" s="77"/>
      <c r="R407" s="77"/>
      <c r="S407" s="77"/>
      <c r="T407" s="77"/>
      <c r="U407" s="77"/>
      <c r="V407" s="77"/>
      <c r="W407" s="77"/>
      <c r="X407" s="77"/>
      <c r="Y407" s="77"/>
      <c r="Z407" s="77"/>
      <c r="AA407" s="77"/>
      <c r="AB407" s="77"/>
      <c r="AC407" s="77"/>
      <c r="AD407" s="77"/>
      <c r="AE407" s="77"/>
      <c r="AF407" s="77"/>
      <c r="AG407" s="77"/>
      <c r="AH407" s="77"/>
      <c r="AI407" s="77"/>
      <c r="AJ407" s="77"/>
      <c r="AK407" s="77"/>
      <c r="AL407" s="77"/>
      <c r="AM407" s="77"/>
      <c r="AN407" s="77"/>
      <c r="AO407" s="77"/>
    </row>
    <row r="408" spans="1:41" ht="12.75" customHeight="1" x14ac:dyDescent="0.3">
      <c r="A408" s="77"/>
      <c r="B408" s="77"/>
      <c r="C408" s="77"/>
      <c r="D408" s="77"/>
      <c r="E408" s="77"/>
      <c r="F408" s="77"/>
      <c r="G408" s="77"/>
      <c r="H408" s="77"/>
      <c r="I408" s="77"/>
      <c r="J408" s="77"/>
      <c r="K408" s="77"/>
      <c r="L408" s="77"/>
      <c r="M408" s="77"/>
      <c r="N408" s="77"/>
      <c r="O408" s="77"/>
      <c r="P408" s="77"/>
      <c r="Q408" s="77"/>
      <c r="R408" s="77"/>
      <c r="S408" s="77"/>
      <c r="T408" s="77"/>
      <c r="U408" s="77"/>
      <c r="V408" s="77"/>
      <c r="W408" s="77"/>
      <c r="X408" s="77"/>
      <c r="Y408" s="77"/>
      <c r="Z408" s="77"/>
      <c r="AA408" s="77"/>
      <c r="AB408" s="77"/>
      <c r="AC408" s="77"/>
      <c r="AD408" s="77"/>
      <c r="AE408" s="77"/>
      <c r="AF408" s="77"/>
      <c r="AG408" s="77"/>
      <c r="AH408" s="77"/>
      <c r="AI408" s="77"/>
      <c r="AJ408" s="77"/>
      <c r="AK408" s="77"/>
      <c r="AL408" s="77"/>
      <c r="AM408" s="77"/>
      <c r="AN408" s="77"/>
      <c r="AO408" s="77"/>
    </row>
    <row r="409" spans="1:41" ht="12.75" customHeight="1" x14ac:dyDescent="0.3">
      <c r="A409" s="77"/>
      <c r="B409" s="77"/>
      <c r="C409" s="77"/>
      <c r="D409" s="77"/>
      <c r="E409" s="77"/>
      <c r="F409" s="77"/>
      <c r="G409" s="77"/>
      <c r="H409" s="77"/>
      <c r="I409" s="77"/>
      <c r="J409" s="77"/>
      <c r="K409" s="77"/>
      <c r="L409" s="77"/>
      <c r="M409" s="77"/>
      <c r="N409" s="77"/>
      <c r="O409" s="77"/>
      <c r="P409" s="77"/>
      <c r="Q409" s="77"/>
      <c r="R409" s="77"/>
      <c r="S409" s="77"/>
      <c r="T409" s="77"/>
      <c r="U409" s="77"/>
      <c r="V409" s="77"/>
      <c r="W409" s="77"/>
      <c r="X409" s="77"/>
      <c r="Y409" s="77"/>
      <c r="Z409" s="77"/>
      <c r="AA409" s="77"/>
      <c r="AB409" s="77"/>
      <c r="AC409" s="77"/>
      <c r="AD409" s="77"/>
      <c r="AE409" s="77"/>
      <c r="AF409" s="77"/>
      <c r="AG409" s="77"/>
      <c r="AH409" s="77"/>
      <c r="AI409" s="77"/>
      <c r="AJ409" s="77"/>
      <c r="AK409" s="77"/>
      <c r="AL409" s="77"/>
      <c r="AM409" s="77"/>
      <c r="AN409" s="77"/>
      <c r="AO409" s="77"/>
    </row>
    <row r="410" spans="1:41" ht="12.75" customHeight="1" x14ac:dyDescent="0.3">
      <c r="A410" s="77"/>
      <c r="B410" s="77"/>
      <c r="C410" s="77"/>
      <c r="D410" s="77"/>
      <c r="E410" s="77"/>
      <c r="F410" s="77"/>
      <c r="G410" s="77"/>
      <c r="H410" s="77"/>
      <c r="I410" s="77"/>
      <c r="J410" s="77"/>
      <c r="K410" s="77"/>
      <c r="L410" s="77"/>
      <c r="M410" s="77"/>
      <c r="N410" s="77"/>
      <c r="O410" s="77"/>
      <c r="P410" s="77"/>
      <c r="Q410" s="77"/>
      <c r="R410" s="77"/>
      <c r="S410" s="77"/>
      <c r="T410" s="77"/>
      <c r="U410" s="77"/>
      <c r="V410" s="77"/>
      <c r="W410" s="77"/>
      <c r="X410" s="77"/>
      <c r="Y410" s="77"/>
      <c r="Z410" s="77"/>
      <c r="AA410" s="77"/>
      <c r="AB410" s="77"/>
      <c r="AC410" s="77"/>
      <c r="AD410" s="77"/>
      <c r="AE410" s="77"/>
      <c r="AF410" s="77"/>
      <c r="AG410" s="77"/>
      <c r="AH410" s="77"/>
      <c r="AI410" s="77"/>
      <c r="AJ410" s="77"/>
      <c r="AK410" s="77"/>
      <c r="AL410" s="77"/>
      <c r="AM410" s="77"/>
      <c r="AN410" s="77"/>
      <c r="AO410" s="77"/>
    </row>
    <row r="411" spans="1:41" ht="12.75" customHeight="1" x14ac:dyDescent="0.3">
      <c r="A411" s="77"/>
      <c r="B411" s="77"/>
      <c r="C411" s="77"/>
      <c r="D411" s="77"/>
      <c r="E411" s="77"/>
      <c r="F411" s="77"/>
      <c r="G411" s="77"/>
      <c r="H411" s="77"/>
      <c r="I411" s="77"/>
      <c r="J411" s="77"/>
      <c r="K411" s="77"/>
      <c r="L411" s="77"/>
      <c r="M411" s="77"/>
      <c r="N411" s="77"/>
      <c r="O411" s="77"/>
      <c r="P411" s="77"/>
      <c r="Q411" s="77"/>
      <c r="R411" s="77"/>
      <c r="S411" s="77"/>
      <c r="T411" s="77"/>
      <c r="U411" s="77"/>
      <c r="V411" s="77"/>
      <c r="W411" s="77"/>
      <c r="X411" s="77"/>
      <c r="Y411" s="77"/>
      <c r="Z411" s="77"/>
      <c r="AA411" s="77"/>
      <c r="AB411" s="77"/>
      <c r="AC411" s="77"/>
      <c r="AD411" s="77"/>
      <c r="AE411" s="77"/>
      <c r="AF411" s="77"/>
      <c r="AG411" s="77"/>
      <c r="AH411" s="77"/>
      <c r="AI411" s="77"/>
      <c r="AJ411" s="77"/>
      <c r="AK411" s="77"/>
      <c r="AL411" s="77"/>
      <c r="AM411" s="77"/>
      <c r="AN411" s="77"/>
      <c r="AO411" s="77"/>
    </row>
    <row r="412" spans="1:41" ht="12.75" customHeight="1" x14ac:dyDescent="0.3">
      <c r="A412" s="77"/>
      <c r="B412" s="77"/>
      <c r="C412" s="77"/>
      <c r="D412" s="77"/>
      <c r="E412" s="77"/>
      <c r="F412" s="77"/>
      <c r="G412" s="77"/>
      <c r="H412" s="77"/>
      <c r="I412" s="77"/>
      <c r="J412" s="77"/>
      <c r="K412" s="77"/>
      <c r="L412" s="77"/>
      <c r="M412" s="77"/>
      <c r="N412" s="77"/>
      <c r="O412" s="77"/>
      <c r="P412" s="77"/>
      <c r="Q412" s="77"/>
      <c r="R412" s="77"/>
      <c r="S412" s="77"/>
      <c r="T412" s="77"/>
      <c r="U412" s="77"/>
      <c r="V412" s="77"/>
      <c r="W412" s="77"/>
      <c r="X412" s="77"/>
      <c r="Y412" s="77"/>
      <c r="Z412" s="77"/>
      <c r="AA412" s="77"/>
      <c r="AB412" s="77"/>
      <c r="AC412" s="77"/>
      <c r="AD412" s="77"/>
      <c r="AE412" s="77"/>
      <c r="AF412" s="77"/>
      <c r="AG412" s="77"/>
      <c r="AH412" s="77"/>
      <c r="AI412" s="77"/>
      <c r="AJ412" s="77"/>
      <c r="AK412" s="77"/>
      <c r="AL412" s="77"/>
      <c r="AM412" s="77"/>
      <c r="AN412" s="77"/>
      <c r="AO412" s="77"/>
    </row>
    <row r="413" spans="1:41" ht="12.75" customHeight="1" x14ac:dyDescent="0.3">
      <c r="A413" s="77"/>
      <c r="B413" s="77"/>
      <c r="C413" s="77"/>
      <c r="D413" s="77"/>
      <c r="E413" s="77"/>
      <c r="F413" s="77"/>
      <c r="G413" s="77"/>
      <c r="H413" s="77"/>
      <c r="I413" s="77"/>
      <c r="J413" s="77"/>
      <c r="K413" s="77"/>
      <c r="L413" s="77"/>
      <c r="M413" s="77"/>
      <c r="N413" s="77"/>
      <c r="O413" s="77"/>
      <c r="P413" s="77"/>
      <c r="Q413" s="77"/>
      <c r="R413" s="77"/>
      <c r="S413" s="77"/>
      <c r="T413" s="77"/>
      <c r="U413" s="77"/>
      <c r="V413" s="77"/>
      <c r="W413" s="77"/>
      <c r="X413" s="77"/>
      <c r="Y413" s="77"/>
      <c r="Z413" s="77"/>
      <c r="AA413" s="77"/>
      <c r="AB413" s="77"/>
      <c r="AC413" s="77"/>
      <c r="AD413" s="77"/>
      <c r="AE413" s="77"/>
      <c r="AF413" s="77"/>
      <c r="AG413" s="77"/>
      <c r="AH413" s="77"/>
      <c r="AI413" s="77"/>
      <c r="AJ413" s="77"/>
      <c r="AK413" s="77"/>
      <c r="AL413" s="77"/>
      <c r="AM413" s="77"/>
      <c r="AN413" s="77"/>
      <c r="AO413" s="77"/>
    </row>
    <row r="414" spans="1:41" ht="12.75" customHeight="1" x14ac:dyDescent="0.3">
      <c r="A414" s="77"/>
      <c r="B414" s="77"/>
      <c r="C414" s="77"/>
      <c r="D414" s="77"/>
      <c r="E414" s="77"/>
      <c r="F414" s="77"/>
      <c r="G414" s="77"/>
      <c r="H414" s="77"/>
      <c r="I414" s="77"/>
      <c r="J414" s="77"/>
      <c r="K414" s="77"/>
      <c r="L414" s="77"/>
      <c r="M414" s="77"/>
      <c r="N414" s="77"/>
      <c r="O414" s="77"/>
      <c r="P414" s="77"/>
      <c r="Q414" s="77"/>
      <c r="R414" s="77"/>
      <c r="S414" s="77"/>
      <c r="T414" s="77"/>
      <c r="U414" s="77"/>
      <c r="V414" s="77"/>
      <c r="W414" s="77"/>
      <c r="X414" s="77"/>
      <c r="Y414" s="77"/>
      <c r="Z414" s="77"/>
      <c r="AA414" s="77"/>
      <c r="AB414" s="77"/>
      <c r="AC414" s="77"/>
      <c r="AD414" s="77"/>
      <c r="AE414" s="77"/>
      <c r="AF414" s="77"/>
      <c r="AG414" s="77"/>
      <c r="AH414" s="77"/>
      <c r="AI414" s="77"/>
      <c r="AJ414" s="77"/>
      <c r="AK414" s="77"/>
      <c r="AL414" s="77"/>
      <c r="AM414" s="77"/>
      <c r="AN414" s="77"/>
      <c r="AO414" s="77"/>
    </row>
    <row r="415" spans="1:41" ht="12.75" customHeight="1" x14ac:dyDescent="0.3">
      <c r="A415" s="77"/>
      <c r="B415" s="77"/>
      <c r="C415" s="77"/>
      <c r="D415" s="77"/>
      <c r="E415" s="77"/>
      <c r="F415" s="77"/>
      <c r="G415" s="77"/>
      <c r="H415" s="77"/>
      <c r="I415" s="77"/>
      <c r="J415" s="77"/>
      <c r="K415" s="77"/>
      <c r="L415" s="77"/>
      <c r="M415" s="77"/>
      <c r="N415" s="77"/>
      <c r="O415" s="77"/>
      <c r="P415" s="77"/>
      <c r="Q415" s="77"/>
      <c r="R415" s="77"/>
      <c r="S415" s="77"/>
      <c r="T415" s="77"/>
      <c r="U415" s="77"/>
      <c r="V415" s="77"/>
      <c r="W415" s="77"/>
      <c r="X415" s="77"/>
      <c r="Y415" s="77"/>
      <c r="Z415" s="77"/>
      <c r="AA415" s="77"/>
      <c r="AB415" s="77"/>
      <c r="AC415" s="77"/>
      <c r="AD415" s="77"/>
      <c r="AE415" s="77"/>
      <c r="AF415" s="77"/>
      <c r="AG415" s="77"/>
      <c r="AH415" s="77"/>
      <c r="AI415" s="77"/>
      <c r="AJ415" s="77"/>
      <c r="AK415" s="77"/>
      <c r="AL415" s="77"/>
      <c r="AM415" s="77"/>
      <c r="AN415" s="77"/>
      <c r="AO415" s="77"/>
    </row>
    <row r="416" spans="1:41" ht="12.75" customHeight="1" x14ac:dyDescent="0.3">
      <c r="A416" s="77"/>
      <c r="B416" s="77"/>
      <c r="C416" s="77"/>
      <c r="D416" s="77"/>
      <c r="E416" s="77"/>
      <c r="F416" s="77"/>
      <c r="G416" s="77"/>
      <c r="H416" s="77"/>
      <c r="I416" s="77"/>
      <c r="J416" s="77"/>
      <c r="K416" s="77"/>
      <c r="L416" s="77"/>
      <c r="M416" s="77"/>
      <c r="N416" s="77"/>
      <c r="O416" s="77"/>
      <c r="P416" s="77"/>
      <c r="Q416" s="77"/>
      <c r="R416" s="77"/>
      <c r="S416" s="77"/>
      <c r="T416" s="77"/>
      <c r="U416" s="77"/>
      <c r="V416" s="77"/>
      <c r="W416" s="77"/>
      <c r="X416" s="77"/>
      <c r="Y416" s="77"/>
      <c r="Z416" s="77"/>
      <c r="AA416" s="77"/>
      <c r="AB416" s="77"/>
      <c r="AC416" s="77"/>
      <c r="AD416" s="77"/>
      <c r="AE416" s="77"/>
      <c r="AF416" s="77"/>
      <c r="AG416" s="77"/>
      <c r="AH416" s="77"/>
      <c r="AI416" s="77"/>
      <c r="AJ416" s="77"/>
      <c r="AK416" s="77"/>
      <c r="AL416" s="77"/>
      <c r="AM416" s="77"/>
      <c r="AN416" s="77"/>
      <c r="AO416" s="77"/>
    </row>
    <row r="417" spans="1:41" ht="12.75" customHeight="1" x14ac:dyDescent="0.3">
      <c r="A417" s="77"/>
      <c r="B417" s="77"/>
      <c r="C417" s="77"/>
      <c r="D417" s="77"/>
      <c r="E417" s="77"/>
      <c r="F417" s="77"/>
      <c r="G417" s="77"/>
      <c r="H417" s="77"/>
      <c r="I417" s="77"/>
      <c r="J417" s="77"/>
      <c r="K417" s="77"/>
      <c r="L417" s="77"/>
      <c r="M417" s="77"/>
      <c r="N417" s="77"/>
      <c r="O417" s="77"/>
      <c r="P417" s="77"/>
      <c r="Q417" s="77"/>
      <c r="R417" s="77"/>
      <c r="S417" s="77"/>
      <c r="T417" s="77"/>
      <c r="U417" s="77"/>
      <c r="V417" s="77"/>
      <c r="W417" s="77"/>
      <c r="X417" s="77"/>
      <c r="Y417" s="77"/>
      <c r="Z417" s="77"/>
      <c r="AA417" s="77"/>
      <c r="AB417" s="77"/>
      <c r="AC417" s="77"/>
      <c r="AD417" s="77"/>
      <c r="AE417" s="77"/>
      <c r="AF417" s="77"/>
      <c r="AG417" s="77"/>
      <c r="AH417" s="77"/>
      <c r="AI417" s="77"/>
      <c r="AJ417" s="77"/>
      <c r="AK417" s="77"/>
      <c r="AL417" s="77"/>
      <c r="AM417" s="77"/>
      <c r="AN417" s="77"/>
      <c r="AO417" s="77"/>
    </row>
    <row r="418" spans="1:41" ht="12.75" customHeight="1" x14ac:dyDescent="0.3">
      <c r="A418" s="77"/>
      <c r="B418" s="77"/>
      <c r="C418" s="77"/>
      <c r="D418" s="77"/>
      <c r="E418" s="77"/>
      <c r="F418" s="77"/>
      <c r="G418" s="77"/>
      <c r="H418" s="77"/>
      <c r="I418" s="77"/>
      <c r="J418" s="77"/>
      <c r="K418" s="77"/>
      <c r="L418" s="77"/>
      <c r="M418" s="77"/>
      <c r="N418" s="77"/>
      <c r="O418" s="77"/>
      <c r="P418" s="77"/>
      <c r="Q418" s="77"/>
      <c r="R418" s="77"/>
      <c r="S418" s="77"/>
      <c r="T418" s="77"/>
      <c r="U418" s="77"/>
      <c r="V418" s="77"/>
      <c r="W418" s="77"/>
      <c r="X418" s="77"/>
      <c r="Y418" s="77"/>
      <c r="Z418" s="77"/>
      <c r="AA418" s="77"/>
      <c r="AB418" s="77"/>
      <c r="AC418" s="77"/>
      <c r="AD418" s="77"/>
      <c r="AE418" s="77"/>
      <c r="AF418" s="77"/>
      <c r="AG418" s="77"/>
      <c r="AH418" s="77"/>
      <c r="AI418" s="77"/>
      <c r="AJ418" s="77"/>
      <c r="AK418" s="77"/>
      <c r="AL418" s="77"/>
      <c r="AM418" s="77"/>
      <c r="AN418" s="77"/>
      <c r="AO418" s="77"/>
    </row>
    <row r="419" spans="1:41" ht="12.75" customHeight="1" x14ac:dyDescent="0.3">
      <c r="A419" s="77"/>
      <c r="B419" s="77"/>
      <c r="C419" s="77"/>
      <c r="D419" s="77"/>
      <c r="E419" s="77"/>
      <c r="F419" s="77"/>
      <c r="G419" s="77"/>
      <c r="H419" s="77"/>
      <c r="I419" s="77"/>
      <c r="J419" s="77"/>
      <c r="K419" s="77"/>
      <c r="L419" s="77"/>
      <c r="M419" s="77"/>
      <c r="N419" s="77"/>
      <c r="O419" s="77"/>
      <c r="P419" s="77"/>
      <c r="Q419" s="77"/>
      <c r="R419" s="77"/>
      <c r="S419" s="77"/>
      <c r="T419" s="77"/>
      <c r="U419" s="77"/>
      <c r="V419" s="77"/>
      <c r="W419" s="77"/>
      <c r="X419" s="77"/>
      <c r="Y419" s="77"/>
      <c r="Z419" s="77"/>
      <c r="AA419" s="77"/>
      <c r="AB419" s="77"/>
      <c r="AC419" s="77"/>
      <c r="AD419" s="77"/>
      <c r="AE419" s="77"/>
      <c r="AF419" s="77"/>
      <c r="AG419" s="77"/>
      <c r="AH419" s="77"/>
      <c r="AI419" s="77"/>
      <c r="AJ419" s="77"/>
      <c r="AK419" s="77"/>
      <c r="AL419" s="77"/>
      <c r="AM419" s="77"/>
      <c r="AN419" s="77"/>
      <c r="AO419" s="77"/>
    </row>
    <row r="420" spans="1:41" ht="12.75" customHeight="1" x14ac:dyDescent="0.3">
      <c r="A420" s="77"/>
      <c r="B420" s="77"/>
      <c r="C420" s="77"/>
      <c r="D420" s="77"/>
      <c r="E420" s="77"/>
      <c r="F420" s="77"/>
      <c r="G420" s="77"/>
      <c r="H420" s="77"/>
      <c r="I420" s="77"/>
      <c r="J420" s="77"/>
      <c r="K420" s="77"/>
      <c r="L420" s="77"/>
      <c r="M420" s="77"/>
      <c r="N420" s="77"/>
      <c r="O420" s="77"/>
      <c r="P420" s="77"/>
      <c r="Q420" s="77"/>
      <c r="R420" s="77"/>
      <c r="S420" s="77"/>
      <c r="T420" s="77"/>
      <c r="U420" s="77"/>
      <c r="V420" s="77"/>
      <c r="W420" s="77"/>
      <c r="X420" s="77"/>
      <c r="Y420" s="77"/>
      <c r="Z420" s="77"/>
      <c r="AA420" s="77"/>
      <c r="AB420" s="77"/>
      <c r="AC420" s="77"/>
      <c r="AD420" s="77"/>
      <c r="AE420" s="77"/>
      <c r="AF420" s="77"/>
      <c r="AG420" s="77"/>
      <c r="AH420" s="77"/>
      <c r="AI420" s="77"/>
      <c r="AJ420" s="77"/>
      <c r="AK420" s="77"/>
      <c r="AL420" s="77"/>
      <c r="AM420" s="77"/>
      <c r="AN420" s="77"/>
      <c r="AO420" s="77"/>
    </row>
    <row r="421" spans="1:41" ht="12.75" customHeight="1" x14ac:dyDescent="0.3">
      <c r="A421" s="77"/>
      <c r="B421" s="77"/>
      <c r="C421" s="77"/>
      <c r="D421" s="77"/>
      <c r="E421" s="77"/>
      <c r="F421" s="77"/>
      <c r="G421" s="77"/>
      <c r="H421" s="77"/>
      <c r="I421" s="77"/>
      <c r="J421" s="77"/>
      <c r="K421" s="77"/>
      <c r="L421" s="77"/>
      <c r="M421" s="77"/>
      <c r="N421" s="77"/>
      <c r="O421" s="77"/>
      <c r="P421" s="77"/>
      <c r="Q421" s="77"/>
      <c r="R421" s="77"/>
      <c r="S421" s="77"/>
      <c r="T421" s="77"/>
      <c r="U421" s="77"/>
      <c r="V421" s="77"/>
      <c r="W421" s="77"/>
      <c r="X421" s="77"/>
      <c r="Y421" s="77"/>
      <c r="Z421" s="77"/>
      <c r="AA421" s="77"/>
      <c r="AB421" s="77"/>
      <c r="AC421" s="77"/>
      <c r="AD421" s="77"/>
      <c r="AE421" s="77"/>
      <c r="AF421" s="77"/>
      <c r="AG421" s="77"/>
      <c r="AH421" s="77"/>
      <c r="AI421" s="77"/>
      <c r="AJ421" s="77"/>
      <c r="AK421" s="77"/>
      <c r="AL421" s="77"/>
      <c r="AM421" s="77"/>
      <c r="AN421" s="77"/>
      <c r="AO421" s="77"/>
    </row>
    <row r="422" spans="1:41" ht="12.75" customHeight="1" x14ac:dyDescent="0.3">
      <c r="A422" s="77"/>
      <c r="B422" s="77"/>
      <c r="C422" s="77"/>
      <c r="D422" s="77"/>
      <c r="E422" s="77"/>
      <c r="F422" s="77"/>
      <c r="G422" s="77"/>
      <c r="H422" s="77"/>
      <c r="I422" s="77"/>
      <c r="J422" s="77"/>
      <c r="K422" s="77"/>
      <c r="L422" s="77"/>
      <c r="M422" s="77"/>
      <c r="N422" s="77"/>
      <c r="O422" s="77"/>
      <c r="P422" s="77"/>
      <c r="Q422" s="77"/>
      <c r="R422" s="77"/>
      <c r="S422" s="77"/>
      <c r="T422" s="77"/>
      <c r="U422" s="77"/>
      <c r="V422" s="77"/>
      <c r="W422" s="77"/>
      <c r="X422" s="77"/>
      <c r="Y422" s="77"/>
      <c r="Z422" s="77"/>
      <c r="AA422" s="77"/>
      <c r="AB422" s="77"/>
      <c r="AC422" s="77"/>
      <c r="AD422" s="77"/>
      <c r="AE422" s="77"/>
      <c r="AF422" s="77"/>
      <c r="AG422" s="77"/>
      <c r="AH422" s="77"/>
      <c r="AI422" s="77"/>
      <c r="AJ422" s="77"/>
      <c r="AK422" s="77"/>
      <c r="AL422" s="77"/>
      <c r="AM422" s="77"/>
      <c r="AN422" s="77"/>
      <c r="AO422" s="77"/>
    </row>
    <row r="423" spans="1:41" ht="12.75" customHeight="1" x14ac:dyDescent="0.3">
      <c r="A423" s="77"/>
      <c r="B423" s="77"/>
      <c r="C423" s="77"/>
      <c r="D423" s="77"/>
      <c r="E423" s="77"/>
      <c r="F423" s="77"/>
      <c r="G423" s="77"/>
      <c r="H423" s="77"/>
      <c r="I423" s="77"/>
      <c r="J423" s="77"/>
      <c r="K423" s="77"/>
      <c r="L423" s="77"/>
      <c r="M423" s="77"/>
      <c r="N423" s="77"/>
      <c r="O423" s="77"/>
      <c r="P423" s="77"/>
      <c r="Q423" s="77"/>
      <c r="R423" s="77"/>
      <c r="S423" s="77"/>
      <c r="T423" s="77"/>
      <c r="U423" s="77"/>
      <c r="V423" s="77"/>
      <c r="W423" s="77"/>
      <c r="X423" s="77"/>
      <c r="Y423" s="77"/>
      <c r="Z423" s="77"/>
      <c r="AA423" s="77"/>
      <c r="AB423" s="77"/>
      <c r="AC423" s="77"/>
      <c r="AD423" s="77"/>
      <c r="AE423" s="77"/>
      <c r="AF423" s="77"/>
      <c r="AG423" s="77"/>
      <c r="AH423" s="77"/>
      <c r="AI423" s="77"/>
      <c r="AJ423" s="77"/>
      <c r="AK423" s="77"/>
      <c r="AL423" s="77"/>
      <c r="AM423" s="77"/>
      <c r="AN423" s="77"/>
      <c r="AO423" s="77"/>
    </row>
    <row r="424" spans="1:41" ht="12.75" customHeight="1" x14ac:dyDescent="0.3">
      <c r="A424" s="77"/>
      <c r="B424" s="77"/>
      <c r="C424" s="77"/>
      <c r="D424" s="77"/>
      <c r="E424" s="77"/>
      <c r="F424" s="77"/>
      <c r="G424" s="77"/>
      <c r="H424" s="77"/>
      <c r="I424" s="77"/>
      <c r="J424" s="77"/>
      <c r="K424" s="77"/>
      <c r="L424" s="77"/>
      <c r="M424" s="77"/>
      <c r="N424" s="77"/>
      <c r="O424" s="77"/>
      <c r="P424" s="77"/>
      <c r="Q424" s="77"/>
      <c r="R424" s="77"/>
      <c r="S424" s="77"/>
      <c r="T424" s="77"/>
      <c r="U424" s="77"/>
      <c r="V424" s="77"/>
      <c r="W424" s="77"/>
      <c r="X424" s="77"/>
      <c r="Y424" s="77"/>
      <c r="Z424" s="77"/>
      <c r="AA424" s="77"/>
      <c r="AB424" s="77"/>
      <c r="AC424" s="77"/>
      <c r="AD424" s="77"/>
      <c r="AE424" s="77"/>
      <c r="AF424" s="77"/>
      <c r="AG424" s="77"/>
      <c r="AH424" s="77"/>
      <c r="AI424" s="77"/>
      <c r="AJ424" s="77"/>
      <c r="AK424" s="77"/>
      <c r="AL424" s="77"/>
      <c r="AM424" s="77"/>
      <c r="AN424" s="77"/>
      <c r="AO424" s="77"/>
    </row>
    <row r="425" spans="1:41" ht="12.75" customHeight="1" x14ac:dyDescent="0.3">
      <c r="A425" s="77"/>
      <c r="B425" s="77"/>
      <c r="C425" s="77"/>
      <c r="D425" s="77"/>
      <c r="E425" s="77"/>
      <c r="F425" s="77"/>
      <c r="G425" s="77"/>
      <c r="H425" s="77"/>
      <c r="I425" s="77"/>
      <c r="J425" s="77"/>
      <c r="K425" s="77"/>
      <c r="L425" s="77"/>
      <c r="M425" s="77"/>
      <c r="N425" s="77"/>
      <c r="O425" s="77"/>
      <c r="P425" s="77"/>
      <c r="Q425" s="77"/>
      <c r="R425" s="77"/>
      <c r="S425" s="77"/>
      <c r="T425" s="77"/>
      <c r="U425" s="77"/>
      <c r="V425" s="77"/>
      <c r="W425" s="77"/>
      <c r="X425" s="77"/>
      <c r="Y425" s="77"/>
      <c r="Z425" s="77"/>
      <c r="AA425" s="77"/>
      <c r="AB425" s="77"/>
      <c r="AC425" s="77"/>
      <c r="AD425" s="77"/>
      <c r="AE425" s="77"/>
      <c r="AF425" s="77"/>
      <c r="AG425" s="77"/>
      <c r="AH425" s="77"/>
      <c r="AI425" s="77"/>
      <c r="AJ425" s="77"/>
      <c r="AK425" s="77"/>
      <c r="AL425" s="77"/>
      <c r="AM425" s="77"/>
      <c r="AN425" s="77"/>
      <c r="AO425" s="77"/>
    </row>
    <row r="426" spans="1:41" ht="12.75" customHeight="1" x14ac:dyDescent="0.3">
      <c r="A426" s="77"/>
      <c r="B426" s="77"/>
      <c r="C426" s="77"/>
      <c r="D426" s="77"/>
      <c r="E426" s="77"/>
      <c r="F426" s="77"/>
      <c r="G426" s="77"/>
      <c r="H426" s="77"/>
      <c r="I426" s="77"/>
      <c r="J426" s="77"/>
      <c r="K426" s="77"/>
      <c r="L426" s="77"/>
      <c r="M426" s="77"/>
      <c r="N426" s="77"/>
      <c r="O426" s="77"/>
      <c r="P426" s="77"/>
      <c r="Q426" s="77"/>
      <c r="R426" s="77"/>
      <c r="S426" s="77"/>
      <c r="T426" s="77"/>
      <c r="U426" s="77"/>
      <c r="V426" s="77"/>
      <c r="W426" s="77"/>
      <c r="X426" s="77"/>
      <c r="Y426" s="77"/>
      <c r="Z426" s="77"/>
      <c r="AA426" s="77"/>
      <c r="AB426" s="77"/>
      <c r="AC426" s="77"/>
      <c r="AD426" s="77"/>
      <c r="AE426" s="77"/>
      <c r="AF426" s="77"/>
      <c r="AG426" s="77"/>
      <c r="AH426" s="77"/>
      <c r="AI426" s="77"/>
      <c r="AJ426" s="77"/>
      <c r="AK426" s="77"/>
      <c r="AL426" s="77"/>
      <c r="AM426" s="77"/>
      <c r="AN426" s="77"/>
      <c r="AO426" s="77"/>
    </row>
    <row r="427" spans="1:41" ht="12.75" customHeight="1" x14ac:dyDescent="0.3">
      <c r="A427" s="77"/>
      <c r="B427" s="77"/>
      <c r="C427" s="77"/>
      <c r="D427" s="77"/>
      <c r="E427" s="77"/>
      <c r="F427" s="77"/>
      <c r="G427" s="77"/>
      <c r="H427" s="77"/>
      <c r="I427" s="77"/>
      <c r="J427" s="77"/>
      <c r="K427" s="77"/>
      <c r="L427" s="77"/>
      <c r="M427" s="77"/>
      <c r="N427" s="77"/>
      <c r="O427" s="77"/>
      <c r="P427" s="77"/>
      <c r="Q427" s="77"/>
      <c r="R427" s="77"/>
      <c r="S427" s="77"/>
      <c r="T427" s="77"/>
      <c r="U427" s="77"/>
      <c r="V427" s="77"/>
      <c r="W427" s="77"/>
      <c r="X427" s="77"/>
      <c r="Y427" s="77"/>
      <c r="Z427" s="77"/>
      <c r="AA427" s="77"/>
      <c r="AB427" s="77"/>
      <c r="AC427" s="77"/>
      <c r="AD427" s="77"/>
      <c r="AE427" s="77"/>
      <c r="AF427" s="77"/>
      <c r="AG427" s="77"/>
      <c r="AH427" s="77"/>
      <c r="AI427" s="77"/>
      <c r="AJ427" s="77"/>
      <c r="AK427" s="77"/>
      <c r="AL427" s="77"/>
      <c r="AM427" s="77"/>
      <c r="AN427" s="77"/>
      <c r="AO427" s="77"/>
    </row>
    <row r="428" spans="1:41" ht="12.75" customHeight="1" x14ac:dyDescent="0.3">
      <c r="A428" s="77"/>
      <c r="B428" s="77"/>
      <c r="C428" s="77"/>
      <c r="D428" s="77"/>
      <c r="E428" s="77"/>
      <c r="F428" s="77"/>
      <c r="G428" s="77"/>
      <c r="H428" s="77"/>
      <c r="I428" s="77"/>
      <c r="J428" s="77"/>
      <c r="K428" s="77"/>
      <c r="L428" s="77"/>
      <c r="M428" s="77"/>
      <c r="N428" s="77"/>
      <c r="O428" s="77"/>
      <c r="P428" s="77"/>
      <c r="Q428" s="77"/>
      <c r="R428" s="77"/>
      <c r="S428" s="77"/>
      <c r="T428" s="77"/>
      <c r="U428" s="77"/>
      <c r="V428" s="77"/>
      <c r="W428" s="77"/>
      <c r="X428" s="77"/>
      <c r="Y428" s="77"/>
      <c r="Z428" s="77"/>
      <c r="AA428" s="77"/>
      <c r="AB428" s="77"/>
      <c r="AC428" s="77"/>
      <c r="AD428" s="77"/>
      <c r="AE428" s="77"/>
      <c r="AF428" s="77"/>
      <c r="AG428" s="77"/>
      <c r="AH428" s="77"/>
      <c r="AI428" s="77"/>
      <c r="AJ428" s="77"/>
      <c r="AK428" s="77"/>
      <c r="AL428" s="77"/>
      <c r="AM428" s="77"/>
      <c r="AN428" s="77"/>
      <c r="AO428" s="77"/>
    </row>
    <row r="429" spans="1:41" ht="12.75" customHeight="1" x14ac:dyDescent="0.3">
      <c r="A429" s="77"/>
      <c r="B429" s="77"/>
      <c r="C429" s="77"/>
      <c r="D429" s="77"/>
      <c r="E429" s="77"/>
      <c r="F429" s="77"/>
      <c r="G429" s="77"/>
      <c r="H429" s="77"/>
      <c r="I429" s="77"/>
      <c r="J429" s="77"/>
      <c r="K429" s="77"/>
      <c r="L429" s="77"/>
      <c r="M429" s="77"/>
      <c r="N429" s="77"/>
      <c r="O429" s="77"/>
      <c r="P429" s="77"/>
      <c r="Q429" s="77"/>
      <c r="R429" s="77"/>
      <c r="S429" s="77"/>
      <c r="T429" s="77"/>
      <c r="U429" s="77"/>
      <c r="V429" s="77"/>
      <c r="W429" s="77"/>
      <c r="X429" s="77"/>
      <c r="Y429" s="77"/>
      <c r="Z429" s="77"/>
      <c r="AA429" s="77"/>
      <c r="AB429" s="77"/>
      <c r="AC429" s="77"/>
      <c r="AD429" s="77"/>
      <c r="AE429" s="77"/>
      <c r="AF429" s="77"/>
      <c r="AG429" s="77"/>
      <c r="AH429" s="77"/>
      <c r="AI429" s="77"/>
      <c r="AJ429" s="77"/>
      <c r="AK429" s="77"/>
      <c r="AL429" s="77"/>
      <c r="AM429" s="77"/>
      <c r="AN429" s="77"/>
      <c r="AO429" s="77"/>
    </row>
    <row r="430" spans="1:41" ht="12.75" customHeight="1" x14ac:dyDescent="0.3">
      <c r="A430" s="77"/>
      <c r="B430" s="77"/>
      <c r="C430" s="77"/>
      <c r="D430" s="77"/>
      <c r="E430" s="77"/>
      <c r="F430" s="77"/>
      <c r="G430" s="77"/>
      <c r="H430" s="77"/>
      <c r="I430" s="77"/>
      <c r="J430" s="77"/>
      <c r="K430" s="77"/>
      <c r="L430" s="77"/>
      <c r="M430" s="77"/>
      <c r="N430" s="77"/>
      <c r="O430" s="77"/>
      <c r="P430" s="77"/>
      <c r="Q430" s="77"/>
      <c r="R430" s="77"/>
      <c r="S430" s="77"/>
      <c r="T430" s="77"/>
      <c r="U430" s="77"/>
      <c r="V430" s="77"/>
      <c r="W430" s="77"/>
      <c r="X430" s="77"/>
      <c r="Y430" s="77"/>
      <c r="Z430" s="77"/>
      <c r="AA430" s="77"/>
      <c r="AB430" s="77"/>
      <c r="AC430" s="77"/>
      <c r="AD430" s="77"/>
      <c r="AE430" s="77"/>
      <c r="AF430" s="77"/>
      <c r="AG430" s="77"/>
      <c r="AH430" s="77"/>
      <c r="AI430" s="77"/>
      <c r="AJ430" s="77"/>
      <c r="AK430" s="77"/>
      <c r="AL430" s="77"/>
      <c r="AM430" s="77"/>
      <c r="AN430" s="77"/>
      <c r="AO430" s="77"/>
    </row>
    <row r="431" spans="1:41" ht="12.75" customHeight="1" x14ac:dyDescent="0.3">
      <c r="A431" s="77"/>
      <c r="B431" s="77"/>
      <c r="C431" s="77"/>
      <c r="D431" s="77"/>
      <c r="E431" s="77"/>
      <c r="F431" s="77"/>
      <c r="G431" s="77"/>
      <c r="H431" s="77"/>
      <c r="I431" s="77"/>
      <c r="J431" s="77"/>
      <c r="K431" s="77"/>
      <c r="L431" s="77"/>
      <c r="M431" s="77"/>
      <c r="N431" s="77"/>
      <c r="O431" s="77"/>
      <c r="P431" s="77"/>
      <c r="Q431" s="77"/>
      <c r="R431" s="77"/>
      <c r="S431" s="77"/>
      <c r="T431" s="77"/>
      <c r="U431" s="77"/>
      <c r="V431" s="77"/>
      <c r="W431" s="77"/>
      <c r="X431" s="77"/>
      <c r="Y431" s="77"/>
      <c r="Z431" s="77"/>
      <c r="AA431" s="77"/>
      <c r="AB431" s="77"/>
      <c r="AC431" s="77"/>
      <c r="AD431" s="77"/>
      <c r="AE431" s="77"/>
      <c r="AF431" s="77"/>
      <c r="AG431" s="77"/>
      <c r="AH431" s="77"/>
      <c r="AI431" s="77"/>
      <c r="AJ431" s="77"/>
      <c r="AK431" s="77"/>
      <c r="AL431" s="77"/>
      <c r="AM431" s="77"/>
      <c r="AN431" s="77"/>
      <c r="AO431" s="77"/>
    </row>
    <row r="432" spans="1:41" ht="12.75" customHeight="1" x14ac:dyDescent="0.3">
      <c r="A432" s="77"/>
      <c r="B432" s="77"/>
      <c r="C432" s="77"/>
      <c r="D432" s="77"/>
      <c r="E432" s="77"/>
      <c r="F432" s="77"/>
      <c r="G432" s="77"/>
      <c r="H432" s="77"/>
      <c r="I432" s="77"/>
      <c r="J432" s="77"/>
      <c r="K432" s="77"/>
      <c r="L432" s="77"/>
      <c r="M432" s="77"/>
      <c r="N432" s="77"/>
      <c r="O432" s="77"/>
      <c r="P432" s="77"/>
      <c r="Q432" s="77"/>
      <c r="R432" s="77"/>
      <c r="S432" s="77"/>
      <c r="T432" s="77"/>
      <c r="U432" s="77"/>
      <c r="V432" s="77"/>
      <c r="W432" s="77"/>
      <c r="X432" s="77"/>
      <c r="Y432" s="77"/>
      <c r="Z432" s="77"/>
      <c r="AA432" s="77"/>
      <c r="AB432" s="77"/>
      <c r="AC432" s="77"/>
      <c r="AD432" s="77"/>
      <c r="AE432" s="77"/>
      <c r="AF432" s="77"/>
      <c r="AG432" s="77"/>
      <c r="AH432" s="77"/>
      <c r="AI432" s="77"/>
      <c r="AJ432" s="77"/>
      <c r="AK432" s="77"/>
      <c r="AL432" s="77"/>
      <c r="AM432" s="77"/>
      <c r="AN432" s="77"/>
      <c r="AO432" s="77"/>
    </row>
    <row r="433" spans="1:41" ht="12.75" customHeight="1" x14ac:dyDescent="0.3">
      <c r="A433" s="77"/>
      <c r="B433" s="77"/>
      <c r="C433" s="77"/>
      <c r="D433" s="77"/>
      <c r="E433" s="77"/>
      <c r="F433" s="77"/>
      <c r="G433" s="77"/>
      <c r="H433" s="77"/>
      <c r="I433" s="77"/>
      <c r="J433" s="77"/>
      <c r="K433" s="77"/>
      <c r="L433" s="77"/>
      <c r="M433" s="77"/>
      <c r="N433" s="77"/>
      <c r="O433" s="77"/>
      <c r="P433" s="77"/>
      <c r="Q433" s="77"/>
      <c r="R433" s="77"/>
      <c r="S433" s="77"/>
      <c r="T433" s="77"/>
      <c r="U433" s="77"/>
      <c r="V433" s="77"/>
      <c r="W433" s="77"/>
      <c r="X433" s="77"/>
      <c r="Y433" s="77"/>
      <c r="Z433" s="77"/>
      <c r="AA433" s="77"/>
      <c r="AB433" s="77"/>
      <c r="AC433" s="77"/>
      <c r="AD433" s="77"/>
      <c r="AE433" s="77"/>
      <c r="AF433" s="77"/>
      <c r="AG433" s="77"/>
      <c r="AH433" s="77"/>
      <c r="AI433" s="77"/>
      <c r="AJ433" s="77"/>
      <c r="AK433" s="77"/>
      <c r="AL433" s="77"/>
      <c r="AM433" s="77"/>
      <c r="AN433" s="77"/>
      <c r="AO433" s="77"/>
    </row>
    <row r="434" spans="1:41" ht="12.75" customHeight="1" x14ac:dyDescent="0.3">
      <c r="A434" s="77"/>
      <c r="B434" s="77"/>
      <c r="C434" s="77"/>
      <c r="D434" s="77"/>
      <c r="E434" s="77"/>
      <c r="F434" s="77"/>
      <c r="G434" s="77"/>
      <c r="H434" s="77"/>
      <c r="I434" s="77"/>
      <c r="J434" s="77"/>
      <c r="K434" s="77"/>
      <c r="L434" s="77"/>
      <c r="M434" s="77"/>
      <c r="N434" s="77"/>
      <c r="O434" s="77"/>
      <c r="P434" s="77"/>
      <c r="Q434" s="77"/>
      <c r="R434" s="77"/>
      <c r="S434" s="77"/>
      <c r="T434" s="77"/>
      <c r="U434" s="77"/>
      <c r="V434" s="77"/>
      <c r="W434" s="77"/>
      <c r="X434" s="77"/>
      <c r="Y434" s="77"/>
      <c r="Z434" s="77"/>
      <c r="AA434" s="77"/>
      <c r="AB434" s="77"/>
      <c r="AC434" s="77"/>
      <c r="AD434" s="77"/>
      <c r="AE434" s="77"/>
      <c r="AF434" s="77"/>
      <c r="AG434" s="77"/>
      <c r="AH434" s="77"/>
      <c r="AI434" s="77"/>
      <c r="AJ434" s="77"/>
      <c r="AK434" s="77"/>
      <c r="AL434" s="77"/>
      <c r="AM434" s="77"/>
      <c r="AN434" s="77"/>
      <c r="AO434" s="77"/>
    </row>
    <row r="435" spans="1:41" ht="12.75" customHeight="1" x14ac:dyDescent="0.3">
      <c r="A435" s="77"/>
      <c r="B435" s="77"/>
      <c r="C435" s="77"/>
      <c r="D435" s="77"/>
      <c r="E435" s="77"/>
      <c r="F435" s="77"/>
      <c r="G435" s="77"/>
      <c r="H435" s="77"/>
      <c r="I435" s="77"/>
      <c r="J435" s="77"/>
      <c r="K435" s="77"/>
      <c r="L435" s="77"/>
      <c r="M435" s="77"/>
      <c r="N435" s="77"/>
      <c r="O435" s="77"/>
      <c r="P435" s="77"/>
      <c r="Q435" s="77"/>
      <c r="R435" s="77"/>
      <c r="S435" s="77"/>
      <c r="T435" s="77"/>
      <c r="U435" s="77"/>
      <c r="V435" s="77"/>
      <c r="W435" s="77"/>
      <c r="X435" s="77"/>
      <c r="Y435" s="77"/>
      <c r="Z435" s="77"/>
      <c r="AA435" s="77"/>
      <c r="AB435" s="77"/>
      <c r="AC435" s="77"/>
      <c r="AD435" s="77"/>
      <c r="AE435" s="77"/>
      <c r="AF435" s="77"/>
      <c r="AG435" s="77"/>
      <c r="AH435" s="77"/>
      <c r="AI435" s="77"/>
      <c r="AJ435" s="77"/>
      <c r="AK435" s="77"/>
      <c r="AL435" s="77"/>
      <c r="AM435" s="77"/>
      <c r="AN435" s="77"/>
      <c r="AO435" s="77"/>
    </row>
    <row r="436" spans="1:41" ht="12.75" customHeight="1" x14ac:dyDescent="0.3">
      <c r="A436" s="77"/>
      <c r="B436" s="77"/>
      <c r="C436" s="77"/>
      <c r="D436" s="77"/>
      <c r="E436" s="77"/>
      <c r="F436" s="77"/>
      <c r="G436" s="77"/>
      <c r="H436" s="77"/>
      <c r="I436" s="77"/>
      <c r="J436" s="77"/>
      <c r="K436" s="77"/>
      <c r="L436" s="77"/>
      <c r="M436" s="77"/>
      <c r="N436" s="77"/>
      <c r="O436" s="77"/>
      <c r="P436" s="77"/>
      <c r="Q436" s="77"/>
      <c r="R436" s="77"/>
      <c r="S436" s="77"/>
      <c r="T436" s="77"/>
      <c r="U436" s="77"/>
      <c r="V436" s="77"/>
      <c r="W436" s="77"/>
      <c r="X436" s="77"/>
      <c r="Y436" s="77"/>
      <c r="Z436" s="77"/>
      <c r="AA436" s="77"/>
      <c r="AB436" s="77"/>
      <c r="AC436" s="77"/>
      <c r="AD436" s="77"/>
      <c r="AE436" s="77"/>
      <c r="AF436" s="77"/>
      <c r="AG436" s="77"/>
      <c r="AH436" s="77"/>
      <c r="AI436" s="77"/>
      <c r="AJ436" s="77"/>
      <c r="AK436" s="77"/>
      <c r="AL436" s="77"/>
      <c r="AM436" s="77"/>
      <c r="AN436" s="77"/>
      <c r="AO436" s="77"/>
    </row>
    <row r="437" spans="1:41" ht="12.75" customHeight="1" x14ac:dyDescent="0.3">
      <c r="A437" s="77"/>
      <c r="B437" s="77"/>
      <c r="C437" s="77"/>
      <c r="D437" s="77"/>
      <c r="E437" s="77"/>
      <c r="F437" s="77"/>
      <c r="G437" s="77"/>
      <c r="H437" s="77"/>
      <c r="I437" s="77"/>
      <c r="J437" s="77"/>
      <c r="K437" s="77"/>
      <c r="L437" s="77"/>
      <c r="M437" s="77"/>
      <c r="N437" s="77"/>
      <c r="O437" s="77"/>
      <c r="P437" s="77"/>
      <c r="Q437" s="77"/>
      <c r="R437" s="77"/>
      <c r="S437" s="77"/>
      <c r="T437" s="77"/>
      <c r="U437" s="77"/>
      <c r="V437" s="77"/>
      <c r="W437" s="77"/>
      <c r="X437" s="77"/>
      <c r="Y437" s="77"/>
      <c r="Z437" s="77"/>
      <c r="AA437" s="77"/>
      <c r="AB437" s="77"/>
      <c r="AC437" s="77"/>
      <c r="AD437" s="77"/>
      <c r="AE437" s="77"/>
      <c r="AF437" s="77"/>
      <c r="AG437" s="77"/>
      <c r="AH437" s="77"/>
      <c r="AI437" s="77"/>
      <c r="AJ437" s="77"/>
      <c r="AK437" s="77"/>
      <c r="AL437" s="77"/>
      <c r="AM437" s="77"/>
      <c r="AN437" s="77"/>
      <c r="AO437" s="77"/>
    </row>
    <row r="438" spans="1:41" ht="12.75" customHeight="1" x14ac:dyDescent="0.3">
      <c r="A438" s="77"/>
      <c r="B438" s="77"/>
      <c r="C438" s="77"/>
      <c r="D438" s="77"/>
      <c r="E438" s="77"/>
      <c r="F438" s="77"/>
      <c r="G438" s="77"/>
      <c r="H438" s="77"/>
      <c r="I438" s="77"/>
      <c r="J438" s="77"/>
      <c r="K438" s="77"/>
      <c r="L438" s="77"/>
      <c r="M438" s="77"/>
      <c r="N438" s="77"/>
      <c r="O438" s="77"/>
      <c r="P438" s="77"/>
      <c r="Q438" s="77"/>
      <c r="R438" s="77"/>
      <c r="S438" s="77"/>
      <c r="T438" s="77"/>
      <c r="U438" s="77"/>
      <c r="V438" s="77"/>
      <c r="W438" s="77"/>
      <c r="X438" s="77"/>
      <c r="Y438" s="77"/>
      <c r="Z438" s="77"/>
      <c r="AA438" s="77"/>
      <c r="AB438" s="77"/>
      <c r="AC438" s="77"/>
      <c r="AD438" s="77"/>
      <c r="AE438" s="77"/>
      <c r="AF438" s="77"/>
      <c r="AG438" s="77"/>
      <c r="AH438" s="77"/>
      <c r="AI438" s="77"/>
      <c r="AJ438" s="77"/>
      <c r="AK438" s="77"/>
      <c r="AL438" s="77"/>
      <c r="AM438" s="77"/>
      <c r="AN438" s="77"/>
      <c r="AO438" s="77"/>
    </row>
    <row r="439" spans="1:41" ht="12.75" customHeight="1" x14ac:dyDescent="0.3">
      <c r="A439" s="77"/>
      <c r="B439" s="77"/>
      <c r="C439" s="77"/>
      <c r="D439" s="77"/>
      <c r="E439" s="77"/>
      <c r="F439" s="77"/>
      <c r="G439" s="77"/>
      <c r="H439" s="77"/>
      <c r="I439" s="77"/>
      <c r="J439" s="77"/>
      <c r="K439" s="77"/>
      <c r="L439" s="77"/>
      <c r="M439" s="77"/>
      <c r="N439" s="77"/>
      <c r="O439" s="77"/>
      <c r="P439" s="77"/>
      <c r="Q439" s="77"/>
      <c r="R439" s="77"/>
      <c r="S439" s="77"/>
      <c r="T439" s="77"/>
      <c r="U439" s="77"/>
      <c r="V439" s="77"/>
      <c r="W439" s="77"/>
      <c r="X439" s="77"/>
      <c r="Y439" s="77"/>
      <c r="Z439" s="77"/>
      <c r="AA439" s="77"/>
      <c r="AB439" s="77"/>
      <c r="AC439" s="77"/>
      <c r="AD439" s="77"/>
      <c r="AE439" s="77"/>
      <c r="AF439" s="77"/>
      <c r="AG439" s="77"/>
      <c r="AH439" s="77"/>
      <c r="AI439" s="77"/>
      <c r="AJ439" s="77"/>
      <c r="AK439" s="77"/>
      <c r="AL439" s="77"/>
      <c r="AM439" s="77"/>
      <c r="AN439" s="77"/>
      <c r="AO439" s="77"/>
    </row>
    <row r="440" spans="1:41" ht="12.75" customHeight="1" x14ac:dyDescent="0.3">
      <c r="A440" s="77"/>
      <c r="B440" s="77"/>
      <c r="C440" s="77"/>
      <c r="D440" s="77"/>
      <c r="E440" s="77"/>
      <c r="F440" s="77"/>
      <c r="G440" s="77"/>
      <c r="H440" s="77"/>
      <c r="I440" s="77"/>
      <c r="J440" s="77"/>
      <c r="K440" s="77"/>
      <c r="L440" s="77"/>
      <c r="M440" s="77"/>
      <c r="N440" s="77"/>
      <c r="O440" s="77"/>
      <c r="P440" s="77"/>
      <c r="Q440" s="77"/>
      <c r="R440" s="77"/>
      <c r="S440" s="77"/>
      <c r="T440" s="77"/>
      <c r="U440" s="77"/>
      <c r="V440" s="77"/>
      <c r="W440" s="77"/>
      <c r="X440" s="77"/>
      <c r="Y440" s="77"/>
      <c r="Z440" s="77"/>
      <c r="AA440" s="77"/>
      <c r="AB440" s="77"/>
      <c r="AC440" s="77"/>
      <c r="AD440" s="77"/>
      <c r="AE440" s="77"/>
      <c r="AF440" s="77"/>
      <c r="AG440" s="77"/>
      <c r="AH440" s="77"/>
      <c r="AI440" s="77"/>
      <c r="AJ440" s="77"/>
      <c r="AK440" s="77"/>
      <c r="AL440" s="77"/>
      <c r="AM440" s="77"/>
      <c r="AN440" s="77"/>
      <c r="AO440" s="77"/>
    </row>
    <row r="441" spans="1:41" ht="12.75" customHeight="1" x14ac:dyDescent="0.3">
      <c r="A441" s="77"/>
      <c r="B441" s="77"/>
      <c r="C441" s="77"/>
      <c r="D441" s="77"/>
      <c r="E441" s="77"/>
      <c r="F441" s="77"/>
      <c r="G441" s="77"/>
      <c r="H441" s="77"/>
      <c r="I441" s="77"/>
      <c r="J441" s="77"/>
      <c r="K441" s="77"/>
      <c r="L441" s="77"/>
      <c r="M441" s="77"/>
      <c r="N441" s="77"/>
      <c r="O441" s="77"/>
      <c r="P441" s="77"/>
      <c r="Q441" s="77"/>
      <c r="R441" s="77"/>
      <c r="S441" s="77"/>
      <c r="T441" s="77"/>
      <c r="U441" s="77"/>
      <c r="V441" s="77"/>
      <c r="W441" s="77"/>
      <c r="X441" s="77"/>
      <c r="Y441" s="77"/>
      <c r="Z441" s="77"/>
      <c r="AA441" s="77"/>
      <c r="AB441" s="77"/>
      <c r="AC441" s="77"/>
      <c r="AD441" s="77"/>
      <c r="AE441" s="77"/>
      <c r="AF441" s="77"/>
      <c r="AG441" s="77"/>
      <c r="AH441" s="77"/>
      <c r="AI441" s="77"/>
      <c r="AJ441" s="77"/>
      <c r="AK441" s="77"/>
      <c r="AL441" s="77"/>
      <c r="AM441" s="77"/>
      <c r="AN441" s="77"/>
      <c r="AO441" s="77"/>
    </row>
    <row r="442" spans="1:41" ht="12.75" customHeight="1" x14ac:dyDescent="0.3">
      <c r="A442" s="77"/>
      <c r="B442" s="77"/>
      <c r="C442" s="77"/>
      <c r="D442" s="77"/>
      <c r="E442" s="77"/>
      <c r="F442" s="77"/>
      <c r="G442" s="77"/>
      <c r="H442" s="77"/>
      <c r="I442" s="77"/>
      <c r="J442" s="77"/>
      <c r="K442" s="77"/>
      <c r="L442" s="77"/>
      <c r="M442" s="77"/>
      <c r="N442" s="77"/>
      <c r="O442" s="77"/>
      <c r="P442" s="77"/>
      <c r="Q442" s="77"/>
      <c r="R442" s="77"/>
      <c r="S442" s="77"/>
      <c r="T442" s="77"/>
      <c r="U442" s="77"/>
      <c r="V442" s="77"/>
      <c r="W442" s="77"/>
      <c r="X442" s="77"/>
      <c r="Y442" s="77"/>
      <c r="Z442" s="77"/>
      <c r="AA442" s="77"/>
      <c r="AB442" s="77"/>
      <c r="AC442" s="77"/>
      <c r="AD442" s="77"/>
      <c r="AE442" s="77"/>
      <c r="AF442" s="77"/>
      <c r="AG442" s="77"/>
      <c r="AH442" s="77"/>
      <c r="AI442" s="77"/>
      <c r="AJ442" s="77"/>
      <c r="AK442" s="77"/>
      <c r="AL442" s="77"/>
      <c r="AM442" s="77"/>
      <c r="AN442" s="77"/>
      <c r="AO442" s="77"/>
    </row>
    <row r="443" spans="1:41" ht="12.75" customHeight="1" x14ac:dyDescent="0.3">
      <c r="A443" s="77"/>
      <c r="B443" s="77"/>
      <c r="C443" s="77"/>
      <c r="D443" s="77"/>
      <c r="E443" s="77"/>
      <c r="F443" s="77"/>
      <c r="G443" s="77"/>
      <c r="H443" s="77"/>
      <c r="I443" s="77"/>
      <c r="J443" s="77"/>
      <c r="K443" s="77"/>
      <c r="L443" s="77"/>
      <c r="M443" s="77"/>
      <c r="N443" s="77"/>
      <c r="O443" s="77"/>
      <c r="P443" s="77"/>
      <c r="Q443" s="77"/>
      <c r="R443" s="77"/>
      <c r="S443" s="77"/>
      <c r="T443" s="77"/>
      <c r="U443" s="77"/>
      <c r="V443" s="77"/>
      <c r="W443" s="77"/>
      <c r="X443" s="77"/>
      <c r="Y443" s="77"/>
      <c r="Z443" s="77"/>
      <c r="AA443" s="77"/>
      <c r="AB443" s="77"/>
      <c r="AC443" s="77"/>
      <c r="AD443" s="77"/>
      <c r="AE443" s="77"/>
      <c r="AF443" s="77"/>
      <c r="AG443" s="77"/>
      <c r="AH443" s="77"/>
      <c r="AI443" s="77"/>
      <c r="AJ443" s="77"/>
      <c r="AK443" s="77"/>
      <c r="AL443" s="77"/>
      <c r="AM443" s="77"/>
      <c r="AN443" s="77"/>
      <c r="AO443" s="77"/>
    </row>
    <row r="444" spans="1:41" ht="12.75" customHeight="1" x14ac:dyDescent="0.3">
      <c r="A444" s="77"/>
      <c r="B444" s="77"/>
      <c r="C444" s="77"/>
      <c r="D444" s="77"/>
      <c r="E444" s="77"/>
      <c r="F444" s="77"/>
      <c r="G444" s="77"/>
      <c r="H444" s="77"/>
      <c r="I444" s="77"/>
      <c r="J444" s="77"/>
      <c r="K444" s="77"/>
      <c r="L444" s="77"/>
      <c r="M444" s="77"/>
      <c r="N444" s="77"/>
      <c r="O444" s="77"/>
      <c r="P444" s="77"/>
      <c r="Q444" s="77"/>
      <c r="R444" s="77"/>
      <c r="S444" s="77"/>
      <c r="T444" s="77"/>
      <c r="U444" s="77"/>
      <c r="V444" s="77"/>
      <c r="W444" s="77"/>
      <c r="X444" s="77"/>
      <c r="Y444" s="77"/>
      <c r="Z444" s="77"/>
      <c r="AA444" s="77"/>
      <c r="AB444" s="77"/>
      <c r="AC444" s="77"/>
      <c r="AD444" s="77"/>
      <c r="AE444" s="77"/>
      <c r="AF444" s="77"/>
      <c r="AG444" s="77"/>
      <c r="AH444" s="77"/>
      <c r="AI444" s="77"/>
      <c r="AJ444" s="77"/>
      <c r="AK444" s="77"/>
      <c r="AL444" s="77"/>
      <c r="AM444" s="77"/>
      <c r="AN444" s="77"/>
      <c r="AO444" s="77"/>
    </row>
    <row r="445" spans="1:41" ht="12.75" customHeight="1" x14ac:dyDescent="0.3">
      <c r="A445" s="77"/>
      <c r="B445" s="77"/>
      <c r="C445" s="77"/>
      <c r="D445" s="77"/>
      <c r="E445" s="77"/>
      <c r="F445" s="77"/>
      <c r="G445" s="77"/>
      <c r="H445" s="77"/>
      <c r="I445" s="77"/>
      <c r="J445" s="77"/>
      <c r="K445" s="77"/>
      <c r="L445" s="77"/>
      <c r="M445" s="77"/>
      <c r="N445" s="77"/>
      <c r="O445" s="77"/>
      <c r="P445" s="77"/>
      <c r="Q445" s="77"/>
      <c r="R445" s="77"/>
      <c r="S445" s="77"/>
      <c r="T445" s="77"/>
      <c r="U445" s="77"/>
      <c r="V445" s="77"/>
      <c r="W445" s="77"/>
      <c r="X445" s="77"/>
      <c r="Y445" s="77"/>
      <c r="Z445" s="77"/>
      <c r="AA445" s="77"/>
      <c r="AB445" s="77"/>
      <c r="AC445" s="77"/>
      <c r="AD445" s="77"/>
      <c r="AE445" s="77"/>
      <c r="AF445" s="77"/>
      <c r="AG445" s="77"/>
      <c r="AH445" s="77"/>
      <c r="AI445" s="77"/>
      <c r="AJ445" s="77"/>
      <c r="AK445" s="77"/>
      <c r="AL445" s="77"/>
      <c r="AM445" s="77"/>
      <c r="AN445" s="77"/>
      <c r="AO445" s="77"/>
    </row>
    <row r="446" spans="1:41" ht="12.75" customHeight="1" x14ac:dyDescent="0.3">
      <c r="A446" s="77"/>
      <c r="B446" s="77"/>
      <c r="C446" s="77"/>
      <c r="D446" s="77"/>
      <c r="E446" s="77"/>
      <c r="F446" s="77"/>
      <c r="G446" s="77"/>
      <c r="H446" s="77"/>
      <c r="I446" s="77"/>
      <c r="J446" s="77"/>
      <c r="K446" s="77"/>
      <c r="L446" s="77"/>
      <c r="M446" s="77"/>
      <c r="N446" s="77"/>
      <c r="O446" s="77"/>
      <c r="P446" s="77"/>
      <c r="Q446" s="77"/>
      <c r="R446" s="77"/>
      <c r="S446" s="77"/>
      <c r="T446" s="77"/>
      <c r="U446" s="77"/>
      <c r="V446" s="77"/>
      <c r="W446" s="77"/>
      <c r="X446" s="77"/>
      <c r="Y446" s="77"/>
      <c r="Z446" s="77"/>
      <c r="AA446" s="77"/>
      <c r="AB446" s="77"/>
      <c r="AC446" s="77"/>
      <c r="AD446" s="77"/>
      <c r="AE446" s="77"/>
      <c r="AF446" s="77"/>
      <c r="AG446" s="77"/>
      <c r="AH446" s="77"/>
      <c r="AI446" s="77"/>
      <c r="AJ446" s="77"/>
      <c r="AK446" s="77"/>
      <c r="AL446" s="77"/>
      <c r="AM446" s="77"/>
      <c r="AN446" s="77"/>
      <c r="AO446" s="77"/>
    </row>
    <row r="447" spans="1:41" ht="12.75" customHeight="1" x14ac:dyDescent="0.3">
      <c r="A447" s="77"/>
      <c r="B447" s="77"/>
      <c r="C447" s="77"/>
      <c r="D447" s="77"/>
      <c r="E447" s="77"/>
      <c r="F447" s="77"/>
      <c r="G447" s="77"/>
      <c r="H447" s="77"/>
      <c r="I447" s="77"/>
      <c r="J447" s="77"/>
      <c r="K447" s="77"/>
      <c r="L447" s="77"/>
      <c r="M447" s="77"/>
      <c r="N447" s="77"/>
      <c r="O447" s="77"/>
      <c r="P447" s="77"/>
      <c r="Q447" s="77"/>
      <c r="R447" s="77"/>
      <c r="S447" s="77"/>
      <c r="T447" s="77"/>
      <c r="U447" s="77"/>
      <c r="V447" s="77"/>
      <c r="W447" s="77"/>
      <c r="X447" s="77"/>
      <c r="Y447" s="77"/>
      <c r="Z447" s="77"/>
      <c r="AA447" s="77"/>
      <c r="AB447" s="77"/>
      <c r="AC447" s="77"/>
      <c r="AD447" s="77"/>
      <c r="AE447" s="77"/>
      <c r="AF447" s="77"/>
      <c r="AG447" s="77"/>
      <c r="AH447" s="77"/>
      <c r="AI447" s="77"/>
      <c r="AJ447" s="77"/>
      <c r="AK447" s="77"/>
      <c r="AL447" s="77"/>
      <c r="AM447" s="77"/>
      <c r="AN447" s="77"/>
      <c r="AO447" s="77"/>
    </row>
    <row r="448" spans="1:41" ht="12.75" customHeight="1" x14ac:dyDescent="0.3">
      <c r="A448" s="77"/>
      <c r="B448" s="77"/>
      <c r="C448" s="77"/>
      <c r="D448" s="77"/>
      <c r="E448" s="77"/>
      <c r="F448" s="77"/>
      <c r="G448" s="77"/>
      <c r="H448" s="77"/>
      <c r="I448" s="77"/>
      <c r="J448" s="77"/>
      <c r="K448" s="77"/>
      <c r="L448" s="77"/>
      <c r="M448" s="77"/>
      <c r="N448" s="77"/>
      <c r="O448" s="77"/>
      <c r="P448" s="77"/>
      <c r="Q448" s="77"/>
      <c r="R448" s="77"/>
      <c r="S448" s="77"/>
      <c r="T448" s="77"/>
      <c r="U448" s="77"/>
      <c r="V448" s="77"/>
      <c r="W448" s="77"/>
      <c r="X448" s="77"/>
      <c r="Y448" s="77"/>
      <c r="Z448" s="77"/>
      <c r="AA448" s="77"/>
      <c r="AB448" s="77"/>
      <c r="AC448" s="77"/>
      <c r="AD448" s="77"/>
      <c r="AE448" s="77"/>
      <c r="AF448" s="77"/>
      <c r="AG448" s="77"/>
      <c r="AH448" s="77"/>
      <c r="AI448" s="77"/>
      <c r="AJ448" s="77"/>
      <c r="AK448" s="77"/>
      <c r="AL448" s="77"/>
      <c r="AM448" s="77"/>
      <c r="AN448" s="77"/>
      <c r="AO448" s="77"/>
    </row>
    <row r="449" spans="1:41" ht="12.75" customHeight="1" x14ac:dyDescent="0.3">
      <c r="A449" s="77"/>
      <c r="B449" s="77"/>
      <c r="C449" s="77"/>
      <c r="D449" s="77"/>
      <c r="E449" s="77"/>
      <c r="F449" s="77"/>
      <c r="G449" s="77"/>
      <c r="H449" s="77"/>
      <c r="I449" s="77"/>
      <c r="J449" s="77"/>
      <c r="K449" s="77"/>
      <c r="L449" s="77"/>
      <c r="M449" s="77"/>
      <c r="N449" s="77"/>
      <c r="O449" s="77"/>
      <c r="P449" s="77"/>
      <c r="Q449" s="77"/>
      <c r="R449" s="77"/>
      <c r="S449" s="77"/>
      <c r="T449" s="77"/>
      <c r="U449" s="77"/>
      <c r="V449" s="77"/>
      <c r="W449" s="77"/>
      <c r="X449" s="77"/>
      <c r="Y449" s="77"/>
      <c r="Z449" s="77"/>
      <c r="AA449" s="77"/>
      <c r="AB449" s="77"/>
      <c r="AC449" s="77"/>
      <c r="AD449" s="77"/>
      <c r="AE449" s="77"/>
      <c r="AF449" s="77"/>
      <c r="AG449" s="77"/>
      <c r="AH449" s="77"/>
      <c r="AI449" s="77"/>
      <c r="AJ449" s="77"/>
      <c r="AK449" s="77"/>
      <c r="AL449" s="77"/>
      <c r="AM449" s="77"/>
      <c r="AN449" s="77"/>
      <c r="AO449" s="77"/>
    </row>
    <row r="450" spans="1:41" ht="12.75" customHeight="1" x14ac:dyDescent="0.3">
      <c r="A450" s="77"/>
      <c r="B450" s="77"/>
      <c r="C450" s="77"/>
      <c r="D450" s="77"/>
      <c r="E450" s="77"/>
      <c r="F450" s="77"/>
      <c r="G450" s="77"/>
      <c r="H450" s="77"/>
      <c r="I450" s="77"/>
      <c r="J450" s="77"/>
      <c r="K450" s="77"/>
      <c r="L450" s="77"/>
      <c r="M450" s="77"/>
      <c r="N450" s="77"/>
      <c r="O450" s="77"/>
      <c r="P450" s="77"/>
      <c r="Q450" s="77"/>
      <c r="R450" s="77"/>
      <c r="S450" s="77"/>
      <c r="T450" s="77"/>
      <c r="U450" s="77"/>
      <c r="V450" s="77"/>
      <c r="W450" s="77"/>
      <c r="X450" s="77"/>
      <c r="Y450" s="77"/>
      <c r="Z450" s="77"/>
      <c r="AA450" s="77"/>
      <c r="AB450" s="77"/>
      <c r="AC450" s="77"/>
      <c r="AD450" s="77"/>
      <c r="AE450" s="77"/>
      <c r="AF450" s="77"/>
      <c r="AG450" s="77"/>
      <c r="AH450" s="77"/>
      <c r="AI450" s="77"/>
      <c r="AJ450" s="77"/>
      <c r="AK450" s="77"/>
      <c r="AL450" s="77"/>
      <c r="AM450" s="77"/>
      <c r="AN450" s="77"/>
      <c r="AO450" s="77"/>
    </row>
    <row r="451" spans="1:41" ht="12.75" customHeight="1" x14ac:dyDescent="0.3">
      <c r="A451" s="77"/>
      <c r="B451" s="77"/>
      <c r="C451" s="77"/>
      <c r="D451" s="77"/>
      <c r="E451" s="77"/>
      <c r="F451" s="77"/>
      <c r="G451" s="77"/>
      <c r="H451" s="77"/>
      <c r="I451" s="77"/>
      <c r="J451" s="77"/>
      <c r="K451" s="77"/>
      <c r="L451" s="77"/>
      <c r="M451" s="77"/>
      <c r="N451" s="77"/>
      <c r="O451" s="77"/>
      <c r="P451" s="77"/>
      <c r="Q451" s="77"/>
      <c r="R451" s="77"/>
      <c r="S451" s="77"/>
      <c r="T451" s="77"/>
      <c r="U451" s="77"/>
      <c r="V451" s="77"/>
      <c r="W451" s="77"/>
      <c r="X451" s="77"/>
      <c r="Y451" s="77"/>
      <c r="Z451" s="77"/>
      <c r="AA451" s="77"/>
      <c r="AB451" s="77"/>
      <c r="AC451" s="77"/>
      <c r="AD451" s="77"/>
      <c r="AE451" s="77"/>
      <c r="AF451" s="77"/>
      <c r="AG451" s="77"/>
      <c r="AH451" s="77"/>
      <c r="AI451" s="77"/>
      <c r="AJ451" s="77"/>
      <c r="AK451" s="77"/>
      <c r="AL451" s="77"/>
      <c r="AM451" s="77"/>
      <c r="AN451" s="77"/>
      <c r="AO451" s="77"/>
    </row>
    <row r="452" spans="1:41" ht="12.75" customHeight="1" x14ac:dyDescent="0.3">
      <c r="A452" s="77"/>
      <c r="B452" s="77"/>
      <c r="C452" s="77"/>
      <c r="D452" s="77"/>
      <c r="E452" s="77"/>
      <c r="F452" s="77"/>
      <c r="G452" s="77"/>
      <c r="H452" s="77"/>
      <c r="I452" s="77"/>
      <c r="J452" s="77"/>
      <c r="K452" s="77"/>
      <c r="L452" s="77"/>
      <c r="M452" s="77"/>
      <c r="N452" s="77"/>
      <c r="O452" s="77"/>
      <c r="P452" s="77"/>
      <c r="Q452" s="77"/>
      <c r="R452" s="77"/>
      <c r="S452" s="77"/>
      <c r="T452" s="77"/>
      <c r="U452" s="77"/>
      <c r="V452" s="77"/>
      <c r="W452" s="77"/>
      <c r="X452" s="77"/>
      <c r="Y452" s="77"/>
      <c r="Z452" s="77"/>
      <c r="AA452" s="77"/>
      <c r="AB452" s="77"/>
      <c r="AC452" s="77"/>
      <c r="AD452" s="77"/>
      <c r="AE452" s="77"/>
      <c r="AF452" s="77"/>
      <c r="AG452" s="77"/>
      <c r="AH452" s="77"/>
      <c r="AI452" s="77"/>
      <c r="AJ452" s="77"/>
      <c r="AK452" s="77"/>
      <c r="AL452" s="77"/>
      <c r="AM452" s="77"/>
      <c r="AN452" s="77"/>
      <c r="AO452" s="77"/>
    </row>
    <row r="453" spans="1:41" ht="12.75" customHeight="1" x14ac:dyDescent="0.3">
      <c r="A453" s="77"/>
      <c r="B453" s="77"/>
      <c r="C453" s="77"/>
      <c r="D453" s="77"/>
      <c r="E453" s="77"/>
      <c r="F453" s="77"/>
      <c r="G453" s="77"/>
      <c r="H453" s="77"/>
      <c r="I453" s="77"/>
      <c r="J453" s="77"/>
      <c r="K453" s="77"/>
      <c r="L453" s="77"/>
      <c r="M453" s="77"/>
      <c r="N453" s="77"/>
      <c r="O453" s="77"/>
      <c r="P453" s="77"/>
      <c r="Q453" s="77"/>
      <c r="R453" s="77"/>
      <c r="S453" s="77"/>
      <c r="T453" s="77"/>
      <c r="U453" s="77"/>
      <c r="V453" s="77"/>
      <c r="W453" s="77"/>
      <c r="X453" s="77"/>
      <c r="Y453" s="77"/>
      <c r="Z453" s="77"/>
      <c r="AA453" s="77"/>
      <c r="AB453" s="77"/>
      <c r="AC453" s="77"/>
      <c r="AD453" s="77"/>
      <c r="AE453" s="77"/>
      <c r="AF453" s="77"/>
      <c r="AG453" s="77"/>
      <c r="AH453" s="77"/>
      <c r="AI453" s="77"/>
      <c r="AJ453" s="77"/>
      <c r="AK453" s="77"/>
      <c r="AL453" s="77"/>
      <c r="AM453" s="77"/>
      <c r="AN453" s="77"/>
      <c r="AO453" s="77"/>
    </row>
    <row r="454" spans="1:41" ht="12.75" customHeight="1" x14ac:dyDescent="0.3">
      <c r="A454" s="77"/>
      <c r="B454" s="77"/>
      <c r="C454" s="77"/>
      <c r="D454" s="77"/>
      <c r="E454" s="77"/>
      <c r="F454" s="77"/>
      <c r="G454" s="77"/>
      <c r="H454" s="77"/>
      <c r="I454" s="77"/>
      <c r="J454" s="77"/>
      <c r="K454" s="77"/>
      <c r="L454" s="77"/>
      <c r="M454" s="77"/>
      <c r="N454" s="77"/>
      <c r="O454" s="77"/>
      <c r="P454" s="77"/>
      <c r="Q454" s="77"/>
      <c r="R454" s="77"/>
      <c r="S454" s="77"/>
      <c r="T454" s="77"/>
      <c r="U454" s="77"/>
      <c r="V454" s="77"/>
      <c r="W454" s="77"/>
      <c r="X454" s="77"/>
      <c r="Y454" s="77"/>
      <c r="Z454" s="77"/>
      <c r="AA454" s="77"/>
      <c r="AB454" s="77"/>
      <c r="AC454" s="77"/>
      <c r="AD454" s="77"/>
      <c r="AE454" s="77"/>
      <c r="AF454" s="77"/>
      <c r="AG454" s="77"/>
      <c r="AH454" s="77"/>
      <c r="AI454" s="77"/>
      <c r="AJ454" s="77"/>
      <c r="AK454" s="77"/>
      <c r="AL454" s="77"/>
      <c r="AM454" s="77"/>
      <c r="AN454" s="77"/>
      <c r="AO454" s="77"/>
    </row>
    <row r="455" spans="1:41" ht="12.75" customHeight="1" x14ac:dyDescent="0.3">
      <c r="A455" s="77"/>
      <c r="B455" s="77"/>
      <c r="C455" s="77"/>
      <c r="D455" s="77"/>
      <c r="E455" s="77"/>
      <c r="F455" s="77"/>
      <c r="G455" s="77"/>
      <c r="H455" s="77"/>
      <c r="I455" s="77"/>
      <c r="J455" s="77"/>
      <c r="K455" s="77"/>
      <c r="L455" s="77"/>
      <c r="M455" s="77"/>
      <c r="N455" s="77"/>
      <c r="O455" s="77"/>
      <c r="P455" s="77"/>
      <c r="Q455" s="77"/>
      <c r="R455" s="77"/>
      <c r="S455" s="77"/>
      <c r="T455" s="77"/>
      <c r="U455" s="77"/>
      <c r="V455" s="77"/>
      <c r="W455" s="77"/>
      <c r="X455" s="77"/>
      <c r="Y455" s="77"/>
      <c r="Z455" s="77"/>
      <c r="AA455" s="77"/>
      <c r="AB455" s="77"/>
      <c r="AC455" s="77"/>
      <c r="AD455" s="77"/>
      <c r="AE455" s="77"/>
      <c r="AF455" s="77"/>
      <c r="AG455" s="77"/>
      <c r="AH455" s="77"/>
      <c r="AI455" s="77"/>
      <c r="AJ455" s="77"/>
      <c r="AK455" s="77"/>
      <c r="AL455" s="77"/>
      <c r="AM455" s="77"/>
      <c r="AN455" s="77"/>
      <c r="AO455" s="77"/>
    </row>
    <row r="456" spans="1:41" ht="12.75" customHeight="1" x14ac:dyDescent="0.3">
      <c r="A456" s="77"/>
      <c r="B456" s="77"/>
      <c r="C456" s="77"/>
      <c r="D456" s="77"/>
      <c r="E456" s="77"/>
      <c r="F456" s="77"/>
      <c r="G456" s="77"/>
      <c r="H456" s="77"/>
      <c r="I456" s="77"/>
      <c r="J456" s="77"/>
      <c r="K456" s="77"/>
      <c r="L456" s="77"/>
      <c r="M456" s="77"/>
      <c r="N456" s="77"/>
      <c r="O456" s="77"/>
      <c r="P456" s="77"/>
      <c r="Q456" s="77"/>
      <c r="R456" s="77"/>
      <c r="S456" s="77"/>
      <c r="T456" s="77"/>
      <c r="U456" s="77"/>
      <c r="V456" s="77"/>
      <c r="W456" s="77"/>
      <c r="X456" s="77"/>
      <c r="Y456" s="77"/>
      <c r="Z456" s="77"/>
      <c r="AA456" s="77"/>
      <c r="AB456" s="77"/>
      <c r="AC456" s="77"/>
      <c r="AD456" s="77"/>
      <c r="AE456" s="77"/>
      <c r="AF456" s="77"/>
      <c r="AG456" s="77"/>
      <c r="AH456" s="77"/>
      <c r="AI456" s="77"/>
      <c r="AJ456" s="77"/>
      <c r="AK456" s="77"/>
      <c r="AL456" s="77"/>
      <c r="AM456" s="77"/>
      <c r="AN456" s="77"/>
      <c r="AO456" s="77"/>
    </row>
    <row r="457" spans="1:41" ht="12.75" customHeight="1" x14ac:dyDescent="0.3">
      <c r="A457" s="77"/>
      <c r="B457" s="77"/>
      <c r="C457" s="77"/>
      <c r="D457" s="77"/>
      <c r="E457" s="77"/>
      <c r="F457" s="77"/>
      <c r="G457" s="77"/>
      <c r="H457" s="77"/>
      <c r="I457" s="77"/>
      <c r="J457" s="77"/>
      <c r="K457" s="77"/>
      <c r="L457" s="77"/>
      <c r="M457" s="77"/>
      <c r="N457" s="77"/>
      <c r="O457" s="77"/>
      <c r="P457" s="77"/>
      <c r="Q457" s="77"/>
      <c r="R457" s="77"/>
      <c r="S457" s="77"/>
      <c r="T457" s="77"/>
      <c r="U457" s="77"/>
      <c r="V457" s="77"/>
      <c r="W457" s="77"/>
      <c r="X457" s="77"/>
      <c r="Y457" s="77"/>
      <c r="Z457" s="77"/>
      <c r="AA457" s="77"/>
      <c r="AB457" s="77"/>
      <c r="AC457" s="77"/>
      <c r="AD457" s="77"/>
      <c r="AE457" s="77"/>
      <c r="AF457" s="77"/>
      <c r="AG457" s="77"/>
      <c r="AH457" s="77"/>
      <c r="AI457" s="77"/>
      <c r="AJ457" s="77"/>
      <c r="AK457" s="77"/>
      <c r="AL457" s="77"/>
      <c r="AM457" s="77"/>
      <c r="AN457" s="77"/>
      <c r="AO457" s="77"/>
    </row>
    <row r="458" spans="1:41" ht="12.75" customHeight="1" x14ac:dyDescent="0.3">
      <c r="A458" s="77"/>
      <c r="B458" s="77"/>
      <c r="C458" s="77"/>
      <c r="D458" s="77"/>
      <c r="E458" s="77"/>
      <c r="F458" s="77"/>
      <c r="G458" s="77"/>
      <c r="H458" s="77"/>
      <c r="I458" s="77"/>
      <c r="J458" s="77"/>
      <c r="K458" s="77"/>
      <c r="L458" s="77"/>
      <c r="M458" s="77"/>
      <c r="N458" s="77"/>
      <c r="O458" s="77"/>
      <c r="P458" s="77"/>
      <c r="Q458" s="77"/>
      <c r="R458" s="77"/>
      <c r="S458" s="77"/>
      <c r="T458" s="77"/>
      <c r="U458" s="77"/>
      <c r="V458" s="77"/>
      <c r="W458" s="77"/>
      <c r="X458" s="77"/>
      <c r="Y458" s="77"/>
      <c r="Z458" s="77"/>
      <c r="AA458" s="77"/>
      <c r="AB458" s="77"/>
      <c r="AC458" s="77"/>
      <c r="AD458" s="77"/>
      <c r="AE458" s="77"/>
      <c r="AF458" s="77"/>
      <c r="AG458" s="77"/>
      <c r="AH458" s="77"/>
      <c r="AI458" s="77"/>
      <c r="AJ458" s="77"/>
      <c r="AK458" s="77"/>
      <c r="AL458" s="77"/>
      <c r="AM458" s="77"/>
      <c r="AN458" s="77"/>
      <c r="AO458" s="77"/>
    </row>
    <row r="459" spans="1:41" ht="12.75" customHeight="1" x14ac:dyDescent="0.3">
      <c r="A459" s="77"/>
      <c r="B459" s="77"/>
      <c r="C459" s="77"/>
      <c r="D459" s="77"/>
      <c r="E459" s="77"/>
      <c r="F459" s="77"/>
      <c r="G459" s="77"/>
      <c r="H459" s="77"/>
      <c r="I459" s="77"/>
      <c r="J459" s="77"/>
      <c r="K459" s="77"/>
      <c r="L459" s="77"/>
      <c r="M459" s="77"/>
      <c r="N459" s="77"/>
      <c r="O459" s="77"/>
      <c r="P459" s="77"/>
      <c r="Q459" s="77"/>
      <c r="R459" s="77"/>
      <c r="S459" s="77"/>
      <c r="T459" s="77"/>
      <c r="U459" s="77"/>
      <c r="V459" s="77"/>
      <c r="W459" s="77"/>
      <c r="X459" s="77"/>
      <c r="Y459" s="77"/>
      <c r="Z459" s="77"/>
      <c r="AA459" s="77"/>
      <c r="AB459" s="77"/>
      <c r="AC459" s="77"/>
      <c r="AD459" s="77"/>
      <c r="AE459" s="77"/>
      <c r="AF459" s="77"/>
      <c r="AG459" s="77"/>
      <c r="AH459" s="77"/>
      <c r="AI459" s="77"/>
      <c r="AJ459" s="77"/>
      <c r="AK459" s="77"/>
      <c r="AL459" s="77"/>
      <c r="AM459" s="77"/>
      <c r="AN459" s="77"/>
      <c r="AO459" s="77"/>
    </row>
    <row r="460" spans="1:41" ht="12.75" customHeight="1" x14ac:dyDescent="0.3">
      <c r="A460" s="77"/>
      <c r="B460" s="77"/>
      <c r="C460" s="77"/>
      <c r="D460" s="77"/>
      <c r="E460" s="77"/>
      <c r="F460" s="77"/>
      <c r="G460" s="77"/>
      <c r="H460" s="77"/>
      <c r="I460" s="77"/>
      <c r="J460" s="77"/>
      <c r="K460" s="77"/>
      <c r="L460" s="77"/>
      <c r="M460" s="77"/>
      <c r="N460" s="77"/>
      <c r="O460" s="77"/>
      <c r="P460" s="77"/>
      <c r="Q460" s="77"/>
      <c r="R460" s="77"/>
      <c r="S460" s="77"/>
      <c r="T460" s="77"/>
      <c r="U460" s="77"/>
      <c r="V460" s="77"/>
      <c r="W460" s="77"/>
      <c r="X460" s="77"/>
      <c r="Y460" s="77"/>
      <c r="Z460" s="77"/>
      <c r="AA460" s="77"/>
      <c r="AB460" s="77"/>
      <c r="AC460" s="77"/>
      <c r="AD460" s="77"/>
      <c r="AE460" s="77"/>
      <c r="AF460" s="77"/>
      <c r="AG460" s="77"/>
      <c r="AH460" s="77"/>
      <c r="AI460" s="77"/>
      <c r="AJ460" s="77"/>
      <c r="AK460" s="77"/>
      <c r="AL460" s="77"/>
      <c r="AM460" s="77"/>
      <c r="AN460" s="77"/>
      <c r="AO460" s="77"/>
    </row>
    <row r="461" spans="1:41" ht="12.75" customHeight="1" x14ac:dyDescent="0.3">
      <c r="A461" s="77"/>
      <c r="B461" s="77"/>
      <c r="C461" s="77"/>
      <c r="D461" s="77"/>
      <c r="E461" s="77"/>
      <c r="F461" s="77"/>
      <c r="G461" s="77"/>
      <c r="H461" s="77"/>
      <c r="I461" s="77"/>
      <c r="J461" s="77"/>
      <c r="K461" s="77"/>
      <c r="L461" s="77"/>
      <c r="M461" s="77"/>
      <c r="N461" s="77"/>
      <c r="O461" s="77"/>
      <c r="P461" s="77"/>
      <c r="Q461" s="77"/>
      <c r="R461" s="77"/>
      <c r="S461" s="77"/>
      <c r="T461" s="77"/>
      <c r="U461" s="77"/>
      <c r="V461" s="77"/>
      <c r="W461" s="77"/>
      <c r="X461" s="77"/>
      <c r="Y461" s="77"/>
      <c r="Z461" s="77"/>
      <c r="AA461" s="77"/>
      <c r="AB461" s="77"/>
      <c r="AC461" s="77"/>
      <c r="AD461" s="77"/>
      <c r="AE461" s="77"/>
      <c r="AF461" s="77"/>
      <c r="AG461" s="77"/>
      <c r="AH461" s="77"/>
      <c r="AI461" s="77"/>
      <c r="AJ461" s="77"/>
      <c r="AK461" s="77"/>
      <c r="AL461" s="77"/>
      <c r="AM461" s="77"/>
      <c r="AN461" s="77"/>
      <c r="AO461" s="77"/>
    </row>
    <row r="462" spans="1:41" ht="12.75" customHeight="1" x14ac:dyDescent="0.3">
      <c r="A462" s="77"/>
      <c r="B462" s="77"/>
      <c r="C462" s="77"/>
      <c r="D462" s="77"/>
      <c r="E462" s="77"/>
      <c r="F462" s="77"/>
      <c r="G462" s="77"/>
      <c r="H462" s="77"/>
      <c r="I462" s="77"/>
      <c r="J462" s="77"/>
      <c r="K462" s="77"/>
      <c r="L462" s="77"/>
      <c r="M462" s="77"/>
      <c r="N462" s="77"/>
      <c r="O462" s="77"/>
      <c r="P462" s="77"/>
      <c r="Q462" s="77"/>
      <c r="R462" s="77"/>
      <c r="S462" s="77"/>
      <c r="T462" s="77"/>
      <c r="U462" s="77"/>
      <c r="V462" s="77"/>
      <c r="W462" s="77"/>
      <c r="X462" s="77"/>
      <c r="Y462" s="77"/>
      <c r="Z462" s="77"/>
      <c r="AA462" s="77"/>
      <c r="AB462" s="77"/>
      <c r="AC462" s="77"/>
      <c r="AD462" s="77"/>
      <c r="AE462" s="77"/>
      <c r="AF462" s="77"/>
      <c r="AG462" s="77"/>
      <c r="AH462" s="77"/>
      <c r="AI462" s="77"/>
      <c r="AJ462" s="77"/>
      <c r="AK462" s="77"/>
      <c r="AL462" s="77"/>
      <c r="AM462" s="77"/>
      <c r="AN462" s="77"/>
      <c r="AO462" s="77"/>
    </row>
    <row r="463" spans="1:41" ht="12.75" customHeight="1" x14ac:dyDescent="0.3">
      <c r="A463" s="77"/>
      <c r="B463" s="77"/>
      <c r="C463" s="77"/>
      <c r="D463" s="77"/>
      <c r="E463" s="77"/>
      <c r="F463" s="77"/>
      <c r="G463" s="77"/>
      <c r="H463" s="77"/>
      <c r="I463" s="77"/>
      <c r="J463" s="77"/>
      <c r="K463" s="77"/>
      <c r="L463" s="77"/>
      <c r="M463" s="77"/>
      <c r="N463" s="77"/>
      <c r="O463" s="77"/>
      <c r="P463" s="77"/>
      <c r="Q463" s="77"/>
      <c r="R463" s="77"/>
      <c r="S463" s="77"/>
      <c r="T463" s="77"/>
      <c r="U463" s="77"/>
      <c r="V463" s="77"/>
      <c r="W463" s="77"/>
      <c r="X463" s="77"/>
      <c r="Y463" s="77"/>
      <c r="Z463" s="77"/>
      <c r="AA463" s="77"/>
      <c r="AB463" s="77"/>
      <c r="AC463" s="77"/>
      <c r="AD463" s="77"/>
      <c r="AE463" s="77"/>
      <c r="AF463" s="77"/>
      <c r="AG463" s="77"/>
      <c r="AH463" s="77"/>
      <c r="AI463" s="77"/>
      <c r="AJ463" s="77"/>
      <c r="AK463" s="77"/>
      <c r="AL463" s="77"/>
      <c r="AM463" s="77"/>
      <c r="AN463" s="77"/>
      <c r="AO463" s="77"/>
    </row>
    <row r="464" spans="1:41" ht="12.75" customHeight="1" x14ac:dyDescent="0.3">
      <c r="A464" s="77"/>
      <c r="B464" s="77"/>
      <c r="C464" s="77"/>
      <c r="D464" s="77"/>
      <c r="E464" s="77"/>
      <c r="F464" s="77"/>
      <c r="G464" s="77"/>
      <c r="H464" s="77"/>
      <c r="I464" s="77"/>
      <c r="J464" s="77"/>
      <c r="K464" s="77"/>
      <c r="L464" s="77"/>
      <c r="M464" s="77"/>
      <c r="N464" s="77"/>
      <c r="O464" s="77"/>
      <c r="P464" s="77"/>
      <c r="Q464" s="77"/>
      <c r="R464" s="77"/>
      <c r="S464" s="77"/>
      <c r="T464" s="77"/>
      <c r="U464" s="77"/>
      <c r="V464" s="77"/>
      <c r="W464" s="77"/>
      <c r="X464" s="77"/>
      <c r="Y464" s="77"/>
      <c r="Z464" s="77"/>
      <c r="AA464" s="77"/>
      <c r="AB464" s="77"/>
      <c r="AC464" s="77"/>
      <c r="AD464" s="77"/>
      <c r="AE464" s="77"/>
      <c r="AF464" s="77"/>
      <c r="AG464" s="77"/>
      <c r="AH464" s="77"/>
      <c r="AI464" s="77"/>
      <c r="AJ464" s="77"/>
      <c r="AK464" s="77"/>
      <c r="AL464" s="77"/>
      <c r="AM464" s="77"/>
      <c r="AN464" s="77"/>
      <c r="AO464" s="77"/>
    </row>
    <row r="465" spans="1:41" ht="12.75" customHeight="1" x14ac:dyDescent="0.3">
      <c r="A465" s="77"/>
      <c r="B465" s="77"/>
      <c r="C465" s="77"/>
      <c r="D465" s="77"/>
      <c r="E465" s="77"/>
      <c r="F465" s="77"/>
      <c r="G465" s="77"/>
      <c r="H465" s="77"/>
      <c r="I465" s="77"/>
      <c r="J465" s="77"/>
      <c r="K465" s="77"/>
      <c r="L465" s="77"/>
      <c r="M465" s="77"/>
      <c r="N465" s="77"/>
      <c r="O465" s="77"/>
      <c r="P465" s="77"/>
      <c r="Q465" s="77"/>
      <c r="R465" s="77"/>
      <c r="S465" s="77"/>
      <c r="T465" s="77"/>
      <c r="U465" s="77"/>
      <c r="V465" s="77"/>
      <c r="W465" s="77"/>
      <c r="X465" s="77"/>
      <c r="Y465" s="77"/>
      <c r="Z465" s="77"/>
      <c r="AA465" s="77"/>
      <c r="AB465" s="77"/>
      <c r="AC465" s="77"/>
      <c r="AD465" s="77"/>
      <c r="AE465" s="77"/>
      <c r="AF465" s="77"/>
      <c r="AG465" s="77"/>
      <c r="AH465" s="77"/>
      <c r="AI465" s="77"/>
      <c r="AJ465" s="77"/>
      <c r="AK465" s="77"/>
      <c r="AL465" s="77"/>
      <c r="AM465" s="77"/>
      <c r="AN465" s="77"/>
      <c r="AO465" s="77"/>
    </row>
    <row r="466" spans="1:41" ht="12.75" customHeight="1" x14ac:dyDescent="0.3">
      <c r="A466" s="77"/>
      <c r="B466" s="77"/>
      <c r="C466" s="77"/>
      <c r="D466" s="77"/>
      <c r="E466" s="77"/>
      <c r="F466" s="77"/>
      <c r="G466" s="77"/>
      <c r="H466" s="77"/>
      <c r="I466" s="77"/>
      <c r="J466" s="77"/>
      <c r="K466" s="77"/>
      <c r="L466" s="77"/>
      <c r="M466" s="77"/>
      <c r="N466" s="77"/>
      <c r="O466" s="77"/>
      <c r="P466" s="77"/>
      <c r="Q466" s="77"/>
      <c r="R466" s="77"/>
      <c r="S466" s="77"/>
      <c r="T466" s="77"/>
      <c r="U466" s="77"/>
      <c r="V466" s="77"/>
      <c r="W466" s="77"/>
      <c r="X466" s="77"/>
      <c r="Y466" s="77"/>
      <c r="Z466" s="77"/>
      <c r="AA466" s="77"/>
      <c r="AB466" s="77"/>
      <c r="AC466" s="77"/>
      <c r="AD466" s="77"/>
      <c r="AE466" s="77"/>
      <c r="AF466" s="77"/>
      <c r="AG466" s="77"/>
      <c r="AH466" s="77"/>
      <c r="AI466" s="77"/>
      <c r="AJ466" s="77"/>
      <c r="AK466" s="77"/>
      <c r="AL466" s="77"/>
      <c r="AM466" s="77"/>
      <c r="AN466" s="77"/>
      <c r="AO466" s="77"/>
    </row>
    <row r="467" spans="1:41" ht="12.75" customHeight="1" x14ac:dyDescent="0.3">
      <c r="A467" s="77"/>
      <c r="B467" s="77"/>
      <c r="C467" s="77"/>
      <c r="D467" s="77"/>
      <c r="E467" s="77"/>
      <c r="F467" s="77"/>
      <c r="G467" s="77"/>
      <c r="H467" s="77"/>
      <c r="I467" s="77"/>
      <c r="J467" s="77"/>
      <c r="K467" s="77"/>
      <c r="L467" s="77"/>
      <c r="M467" s="77"/>
      <c r="N467" s="77"/>
      <c r="O467" s="77"/>
      <c r="P467" s="77"/>
      <c r="Q467" s="77"/>
      <c r="R467" s="77"/>
      <c r="S467" s="77"/>
      <c r="T467" s="77"/>
      <c r="U467" s="77"/>
      <c r="V467" s="77"/>
      <c r="W467" s="77"/>
      <c r="X467" s="77"/>
      <c r="Y467" s="77"/>
      <c r="Z467" s="77"/>
      <c r="AA467" s="77"/>
      <c r="AB467" s="77"/>
      <c r="AC467" s="77"/>
      <c r="AD467" s="77"/>
      <c r="AE467" s="77"/>
      <c r="AF467" s="77"/>
      <c r="AG467" s="77"/>
      <c r="AH467" s="77"/>
      <c r="AI467" s="77"/>
      <c r="AJ467" s="77"/>
      <c r="AK467" s="77"/>
      <c r="AL467" s="77"/>
      <c r="AM467" s="77"/>
      <c r="AN467" s="77"/>
      <c r="AO467" s="77"/>
    </row>
    <row r="468" spans="1:41" ht="12.75" customHeight="1" x14ac:dyDescent="0.3">
      <c r="A468" s="77"/>
      <c r="B468" s="77"/>
      <c r="C468" s="77"/>
      <c r="D468" s="77"/>
      <c r="E468" s="77"/>
      <c r="F468" s="77"/>
      <c r="G468" s="77"/>
      <c r="H468" s="77"/>
      <c r="I468" s="77"/>
      <c r="J468" s="77"/>
      <c r="K468" s="77"/>
      <c r="L468" s="77"/>
      <c r="M468" s="77"/>
      <c r="N468" s="77"/>
      <c r="O468" s="77"/>
      <c r="P468" s="77"/>
      <c r="Q468" s="77"/>
      <c r="R468" s="77"/>
      <c r="S468" s="77"/>
      <c r="T468" s="77"/>
      <c r="U468" s="77"/>
      <c r="V468" s="77"/>
      <c r="W468" s="77"/>
      <c r="X468" s="77"/>
      <c r="Y468" s="77"/>
      <c r="Z468" s="77"/>
      <c r="AA468" s="77"/>
      <c r="AB468" s="77"/>
      <c r="AC468" s="77"/>
      <c r="AD468" s="77"/>
      <c r="AE468" s="77"/>
      <c r="AF468" s="77"/>
      <c r="AG468" s="77"/>
      <c r="AH468" s="77"/>
      <c r="AI468" s="77"/>
      <c r="AJ468" s="77"/>
      <c r="AK468" s="77"/>
      <c r="AL468" s="77"/>
      <c r="AM468" s="77"/>
      <c r="AN468" s="77"/>
      <c r="AO468" s="77"/>
    </row>
    <row r="469" spans="1:41" ht="12.75" customHeight="1" x14ac:dyDescent="0.3">
      <c r="A469" s="77"/>
      <c r="B469" s="77"/>
      <c r="C469" s="77"/>
      <c r="D469" s="77"/>
      <c r="E469" s="77"/>
      <c r="F469" s="77"/>
      <c r="G469" s="77"/>
      <c r="H469" s="77"/>
      <c r="I469" s="77"/>
      <c r="J469" s="77"/>
      <c r="K469" s="77"/>
      <c r="L469" s="77"/>
      <c r="M469" s="77"/>
      <c r="N469" s="77"/>
      <c r="O469" s="77"/>
      <c r="P469" s="77"/>
      <c r="Q469" s="77"/>
      <c r="R469" s="77"/>
      <c r="S469" s="77"/>
      <c r="T469" s="77"/>
      <c r="U469" s="77"/>
      <c r="V469" s="77"/>
      <c r="W469" s="77"/>
      <c r="X469" s="77"/>
      <c r="Y469" s="77"/>
      <c r="Z469" s="77"/>
      <c r="AA469" s="77"/>
      <c r="AB469" s="77"/>
      <c r="AC469" s="77"/>
      <c r="AD469" s="77"/>
      <c r="AE469" s="77"/>
      <c r="AF469" s="77"/>
      <c r="AG469" s="77"/>
      <c r="AH469" s="77"/>
      <c r="AI469" s="77"/>
      <c r="AJ469" s="77"/>
      <c r="AK469" s="77"/>
      <c r="AL469" s="77"/>
      <c r="AM469" s="77"/>
      <c r="AN469" s="77"/>
      <c r="AO469" s="77"/>
    </row>
    <row r="470" spans="1:41" ht="12.75" customHeight="1" x14ac:dyDescent="0.3">
      <c r="A470" s="77"/>
      <c r="B470" s="77"/>
      <c r="C470" s="77"/>
      <c r="D470" s="77"/>
      <c r="E470" s="77"/>
      <c r="F470" s="77"/>
      <c r="G470" s="77"/>
      <c r="H470" s="77"/>
      <c r="I470" s="77"/>
      <c r="J470" s="77"/>
      <c r="K470" s="77"/>
      <c r="L470" s="77"/>
      <c r="M470" s="77"/>
      <c r="N470" s="77"/>
      <c r="O470" s="77"/>
      <c r="P470" s="77"/>
      <c r="Q470" s="77"/>
      <c r="R470" s="77"/>
      <c r="S470" s="77"/>
      <c r="T470" s="77"/>
      <c r="U470" s="77"/>
      <c r="V470" s="77"/>
      <c r="W470" s="77"/>
      <c r="X470" s="77"/>
      <c r="Y470" s="77"/>
      <c r="Z470" s="77"/>
      <c r="AA470" s="77"/>
      <c r="AB470" s="77"/>
      <c r="AC470" s="77"/>
      <c r="AD470" s="77"/>
      <c r="AE470" s="77"/>
      <c r="AF470" s="77"/>
      <c r="AG470" s="77"/>
      <c r="AH470" s="77"/>
      <c r="AI470" s="77"/>
      <c r="AJ470" s="77"/>
      <c r="AK470" s="77"/>
      <c r="AL470" s="77"/>
      <c r="AM470" s="77"/>
      <c r="AN470" s="77"/>
      <c r="AO470" s="77"/>
    </row>
    <row r="471" spans="1:41" ht="12.75" customHeight="1" x14ac:dyDescent="0.3">
      <c r="A471" s="77"/>
      <c r="B471" s="77"/>
      <c r="C471" s="77"/>
      <c r="D471" s="77"/>
      <c r="E471" s="77"/>
      <c r="F471" s="77"/>
      <c r="G471" s="77"/>
      <c r="H471" s="77"/>
      <c r="I471" s="77"/>
      <c r="J471" s="77"/>
      <c r="K471" s="77"/>
      <c r="L471" s="77"/>
      <c r="M471" s="77"/>
      <c r="N471" s="77"/>
      <c r="O471" s="77"/>
      <c r="P471" s="77"/>
      <c r="Q471" s="77"/>
      <c r="R471" s="77"/>
      <c r="S471" s="77"/>
      <c r="T471" s="77"/>
      <c r="U471" s="77"/>
      <c r="V471" s="77"/>
      <c r="W471" s="77"/>
      <c r="X471" s="77"/>
      <c r="Y471" s="77"/>
      <c r="Z471" s="77"/>
      <c r="AA471" s="77"/>
      <c r="AB471" s="77"/>
      <c r="AC471" s="77"/>
      <c r="AD471" s="77"/>
      <c r="AE471" s="77"/>
      <c r="AF471" s="77"/>
      <c r="AG471" s="77"/>
      <c r="AH471" s="77"/>
      <c r="AI471" s="77"/>
      <c r="AJ471" s="77"/>
      <c r="AK471" s="77"/>
      <c r="AL471" s="77"/>
      <c r="AM471" s="77"/>
      <c r="AN471" s="77"/>
      <c r="AO471" s="77"/>
    </row>
    <row r="472" spans="1:41" ht="12.75" customHeight="1" x14ac:dyDescent="0.3">
      <c r="A472" s="77"/>
      <c r="B472" s="77"/>
      <c r="C472" s="77"/>
      <c r="D472" s="77"/>
      <c r="E472" s="77"/>
      <c r="F472" s="77"/>
      <c r="G472" s="77"/>
      <c r="H472" s="77"/>
      <c r="I472" s="77"/>
      <c r="J472" s="77"/>
      <c r="K472" s="77"/>
      <c r="L472" s="77"/>
      <c r="M472" s="77"/>
      <c r="N472" s="77"/>
      <c r="O472" s="77"/>
      <c r="P472" s="77"/>
      <c r="Q472" s="77"/>
      <c r="R472" s="77"/>
      <c r="S472" s="77"/>
      <c r="T472" s="77"/>
      <c r="U472" s="77"/>
      <c r="V472" s="77"/>
      <c r="W472" s="77"/>
      <c r="X472" s="77"/>
      <c r="Y472" s="77"/>
      <c r="Z472" s="77"/>
      <c r="AA472" s="77"/>
      <c r="AB472" s="77"/>
      <c r="AC472" s="77"/>
      <c r="AD472" s="77"/>
      <c r="AE472" s="77"/>
      <c r="AF472" s="77"/>
      <c r="AG472" s="77"/>
      <c r="AH472" s="77"/>
      <c r="AI472" s="77"/>
      <c r="AJ472" s="77"/>
      <c r="AK472" s="77"/>
      <c r="AL472" s="77"/>
      <c r="AM472" s="77"/>
      <c r="AN472" s="77"/>
      <c r="AO472" s="77"/>
    </row>
    <row r="473" spans="1:41" ht="12.75" customHeight="1" x14ac:dyDescent="0.3">
      <c r="A473" s="77"/>
      <c r="B473" s="77"/>
      <c r="C473" s="77"/>
      <c r="D473" s="77"/>
      <c r="E473" s="77"/>
      <c r="F473" s="77"/>
      <c r="G473" s="77"/>
      <c r="H473" s="77"/>
      <c r="I473" s="77"/>
      <c r="J473" s="77"/>
      <c r="K473" s="77"/>
      <c r="L473" s="77"/>
      <c r="M473" s="77"/>
      <c r="N473" s="77"/>
      <c r="O473" s="77"/>
      <c r="P473" s="77"/>
      <c r="Q473" s="77"/>
      <c r="R473" s="77"/>
      <c r="S473" s="77"/>
      <c r="T473" s="77"/>
      <c r="U473" s="77"/>
      <c r="V473" s="77"/>
      <c r="W473" s="77"/>
      <c r="X473" s="77"/>
      <c r="Y473" s="77"/>
      <c r="Z473" s="77"/>
      <c r="AA473" s="77"/>
      <c r="AB473" s="77"/>
      <c r="AC473" s="77"/>
      <c r="AD473" s="77"/>
      <c r="AE473" s="77"/>
      <c r="AF473" s="77"/>
      <c r="AG473" s="77"/>
      <c r="AH473" s="77"/>
      <c r="AI473" s="77"/>
      <c r="AJ473" s="77"/>
      <c r="AK473" s="77"/>
      <c r="AL473" s="77"/>
      <c r="AM473" s="77"/>
      <c r="AN473" s="77"/>
      <c r="AO473" s="77"/>
    </row>
    <row r="474" spans="1:41" ht="12.75" customHeight="1" x14ac:dyDescent="0.3">
      <c r="A474" s="77"/>
      <c r="B474" s="77"/>
      <c r="C474" s="77"/>
      <c r="D474" s="77"/>
      <c r="E474" s="77"/>
      <c r="F474" s="77"/>
      <c r="G474" s="77"/>
      <c r="H474" s="77"/>
      <c r="I474" s="77"/>
      <c r="J474" s="77"/>
      <c r="K474" s="77"/>
      <c r="L474" s="77"/>
      <c r="M474" s="77"/>
      <c r="N474" s="77"/>
      <c r="O474" s="77"/>
      <c r="P474" s="77"/>
      <c r="Q474" s="77"/>
      <c r="R474" s="77"/>
      <c r="S474" s="77"/>
      <c r="T474" s="77"/>
      <c r="U474" s="77"/>
      <c r="V474" s="77"/>
      <c r="W474" s="77"/>
      <c r="X474" s="77"/>
      <c r="Y474" s="77"/>
      <c r="Z474" s="77"/>
      <c r="AA474" s="77"/>
      <c r="AB474" s="77"/>
      <c r="AC474" s="77"/>
      <c r="AD474" s="77"/>
      <c r="AE474" s="77"/>
      <c r="AF474" s="77"/>
      <c r="AG474" s="77"/>
      <c r="AH474" s="77"/>
      <c r="AI474" s="77"/>
      <c r="AJ474" s="77"/>
      <c r="AK474" s="77"/>
      <c r="AL474" s="77"/>
      <c r="AM474" s="77"/>
      <c r="AN474" s="77"/>
      <c r="AO474" s="77"/>
    </row>
    <row r="475" spans="1:41" ht="12.75" customHeight="1" x14ac:dyDescent="0.3">
      <c r="A475" s="77"/>
      <c r="B475" s="77"/>
      <c r="C475" s="77"/>
      <c r="D475" s="77"/>
      <c r="E475" s="77"/>
      <c r="F475" s="77"/>
      <c r="G475" s="77"/>
      <c r="H475" s="77"/>
      <c r="I475" s="77"/>
      <c r="J475" s="77"/>
      <c r="K475" s="77"/>
      <c r="L475" s="77"/>
      <c r="M475" s="77"/>
      <c r="N475" s="77"/>
      <c r="O475" s="77"/>
      <c r="P475" s="77"/>
      <c r="Q475" s="77"/>
      <c r="R475" s="77"/>
      <c r="S475" s="77"/>
      <c r="T475" s="77"/>
      <c r="U475" s="77"/>
      <c r="V475" s="77"/>
      <c r="W475" s="77"/>
      <c r="X475" s="77"/>
      <c r="Y475" s="77"/>
      <c r="Z475" s="77"/>
      <c r="AA475" s="77"/>
      <c r="AB475" s="77"/>
      <c r="AC475" s="77"/>
      <c r="AD475" s="77"/>
      <c r="AE475" s="77"/>
      <c r="AF475" s="77"/>
      <c r="AG475" s="77"/>
      <c r="AH475" s="77"/>
      <c r="AI475" s="77"/>
      <c r="AJ475" s="77"/>
      <c r="AK475" s="77"/>
      <c r="AL475" s="77"/>
      <c r="AM475" s="77"/>
      <c r="AN475" s="77"/>
      <c r="AO475" s="77"/>
    </row>
    <row r="476" spans="1:41" ht="12.75" customHeight="1" x14ac:dyDescent="0.3">
      <c r="A476" s="77"/>
      <c r="B476" s="77"/>
      <c r="C476" s="77"/>
      <c r="D476" s="77"/>
      <c r="E476" s="77"/>
      <c r="F476" s="77"/>
      <c r="G476" s="77"/>
      <c r="H476" s="77"/>
      <c r="I476" s="77"/>
      <c r="J476" s="77"/>
      <c r="K476" s="77"/>
      <c r="L476" s="77"/>
      <c r="M476" s="77"/>
      <c r="N476" s="77"/>
      <c r="O476" s="77"/>
      <c r="P476" s="77"/>
      <c r="Q476" s="77"/>
      <c r="R476" s="77"/>
      <c r="S476" s="77"/>
      <c r="T476" s="77"/>
      <c r="U476" s="77"/>
      <c r="V476" s="77"/>
      <c r="W476" s="77"/>
      <c r="X476" s="77"/>
      <c r="Y476" s="77"/>
      <c r="Z476" s="77"/>
      <c r="AA476" s="77"/>
      <c r="AB476" s="77"/>
      <c r="AC476" s="77"/>
      <c r="AD476" s="77"/>
      <c r="AE476" s="77"/>
      <c r="AF476" s="77"/>
      <c r="AG476" s="77"/>
      <c r="AH476" s="77"/>
      <c r="AI476" s="77"/>
      <c r="AJ476" s="77"/>
      <c r="AK476" s="77"/>
      <c r="AL476" s="77"/>
      <c r="AM476" s="77"/>
      <c r="AN476" s="77"/>
      <c r="AO476" s="77"/>
    </row>
    <row r="477" spans="1:41" ht="12.75" customHeight="1" x14ac:dyDescent="0.3">
      <c r="A477" s="77"/>
      <c r="B477" s="77"/>
      <c r="C477" s="77"/>
      <c r="D477" s="77"/>
      <c r="E477" s="77"/>
      <c r="F477" s="77"/>
      <c r="G477" s="77"/>
      <c r="H477" s="77"/>
      <c r="I477" s="77"/>
      <c r="J477" s="77"/>
      <c r="K477" s="77"/>
      <c r="L477" s="77"/>
      <c r="M477" s="77"/>
      <c r="N477" s="77"/>
      <c r="O477" s="77"/>
      <c r="P477" s="77"/>
      <c r="Q477" s="77"/>
      <c r="R477" s="77"/>
      <c r="S477" s="77"/>
      <c r="T477" s="77"/>
      <c r="U477" s="77"/>
      <c r="V477" s="77"/>
      <c r="W477" s="77"/>
      <c r="X477" s="77"/>
      <c r="Y477" s="77"/>
      <c r="Z477" s="77"/>
      <c r="AA477" s="77"/>
      <c r="AB477" s="77"/>
      <c r="AC477" s="77"/>
      <c r="AD477" s="77"/>
      <c r="AE477" s="77"/>
      <c r="AF477" s="77"/>
      <c r="AG477" s="77"/>
      <c r="AH477" s="77"/>
      <c r="AI477" s="77"/>
      <c r="AJ477" s="77"/>
      <c r="AK477" s="77"/>
      <c r="AL477" s="77"/>
      <c r="AM477" s="77"/>
      <c r="AN477" s="77"/>
      <c r="AO477" s="77"/>
    </row>
    <row r="478" spans="1:41" ht="12.75" customHeight="1" x14ac:dyDescent="0.3">
      <c r="A478" s="77"/>
      <c r="B478" s="77"/>
      <c r="C478" s="77"/>
      <c r="D478" s="77"/>
      <c r="E478" s="77"/>
      <c r="F478" s="77"/>
      <c r="G478" s="77"/>
      <c r="H478" s="77"/>
      <c r="I478" s="77"/>
      <c r="J478" s="77"/>
      <c r="K478" s="77"/>
      <c r="L478" s="77"/>
      <c r="M478" s="77"/>
      <c r="N478" s="77"/>
      <c r="O478" s="77"/>
      <c r="P478" s="77"/>
      <c r="Q478" s="77"/>
      <c r="R478" s="77"/>
      <c r="S478" s="77"/>
      <c r="T478" s="77"/>
      <c r="U478" s="77"/>
      <c r="V478" s="77"/>
      <c r="W478" s="77"/>
      <c r="X478" s="77"/>
      <c r="Y478" s="77"/>
      <c r="Z478" s="77"/>
      <c r="AA478" s="77"/>
      <c r="AB478" s="77"/>
      <c r="AC478" s="77"/>
      <c r="AD478" s="77"/>
      <c r="AE478" s="77"/>
      <c r="AF478" s="77"/>
      <c r="AG478" s="77"/>
      <c r="AH478" s="77"/>
      <c r="AI478" s="77"/>
      <c r="AJ478" s="77"/>
      <c r="AK478" s="77"/>
      <c r="AL478" s="77"/>
      <c r="AM478" s="77"/>
      <c r="AN478" s="77"/>
      <c r="AO478" s="77"/>
    </row>
    <row r="479" spans="1:41" ht="12.75" customHeight="1" x14ac:dyDescent="0.3">
      <c r="A479" s="77"/>
      <c r="B479" s="77"/>
      <c r="C479" s="77"/>
      <c r="D479" s="77"/>
      <c r="E479" s="77"/>
      <c r="F479" s="77"/>
      <c r="G479" s="77"/>
      <c r="H479" s="77"/>
      <c r="I479" s="77"/>
      <c r="J479" s="77"/>
      <c r="K479" s="77"/>
      <c r="L479" s="77"/>
      <c r="M479" s="77"/>
      <c r="N479" s="77"/>
      <c r="O479" s="77"/>
      <c r="P479" s="77"/>
      <c r="Q479" s="77"/>
      <c r="R479" s="77"/>
      <c r="S479" s="77"/>
      <c r="T479" s="77"/>
      <c r="U479" s="77"/>
      <c r="V479" s="77"/>
      <c r="W479" s="77"/>
      <c r="X479" s="77"/>
      <c r="Y479" s="77"/>
      <c r="Z479" s="77"/>
      <c r="AA479" s="77"/>
      <c r="AB479" s="77"/>
      <c r="AC479" s="77"/>
      <c r="AD479" s="77"/>
      <c r="AE479" s="77"/>
      <c r="AF479" s="77"/>
      <c r="AG479" s="77"/>
      <c r="AH479" s="77"/>
      <c r="AI479" s="77"/>
      <c r="AJ479" s="77"/>
      <c r="AK479" s="77"/>
      <c r="AL479" s="77"/>
      <c r="AM479" s="77"/>
      <c r="AN479" s="77"/>
      <c r="AO479" s="77"/>
    </row>
    <row r="480" spans="1:41" ht="12.75" customHeight="1" x14ac:dyDescent="0.3">
      <c r="A480" s="77"/>
      <c r="B480" s="77"/>
      <c r="C480" s="77"/>
      <c r="D480" s="77"/>
      <c r="E480" s="77"/>
      <c r="F480" s="77"/>
      <c r="G480" s="77"/>
      <c r="H480" s="77"/>
      <c r="I480" s="77"/>
      <c r="J480" s="77"/>
      <c r="K480" s="77"/>
      <c r="L480" s="77"/>
      <c r="M480" s="77"/>
      <c r="N480" s="77"/>
      <c r="O480" s="77"/>
      <c r="P480" s="77"/>
      <c r="Q480" s="77"/>
      <c r="R480" s="77"/>
      <c r="S480" s="77"/>
      <c r="T480" s="77"/>
      <c r="U480" s="77"/>
      <c r="V480" s="77"/>
      <c r="W480" s="77"/>
      <c r="X480" s="77"/>
      <c r="Y480" s="77"/>
      <c r="Z480" s="77"/>
      <c r="AA480" s="77"/>
      <c r="AB480" s="77"/>
      <c r="AC480" s="77"/>
      <c r="AD480" s="77"/>
      <c r="AE480" s="77"/>
      <c r="AF480" s="77"/>
      <c r="AG480" s="77"/>
      <c r="AH480" s="77"/>
      <c r="AI480" s="77"/>
      <c r="AJ480" s="77"/>
      <c r="AK480" s="77"/>
      <c r="AL480" s="77"/>
      <c r="AM480" s="77"/>
      <c r="AN480" s="77"/>
      <c r="AO480" s="77"/>
    </row>
    <row r="481" spans="1:41" ht="12.75" customHeight="1" x14ac:dyDescent="0.3">
      <c r="A481" s="77"/>
      <c r="B481" s="77"/>
      <c r="C481" s="77"/>
      <c r="D481" s="77"/>
      <c r="E481" s="77"/>
      <c r="F481" s="77"/>
      <c r="G481" s="77"/>
      <c r="H481" s="77"/>
      <c r="I481" s="77"/>
      <c r="J481" s="77"/>
      <c r="K481" s="77"/>
      <c r="L481" s="77"/>
      <c r="M481" s="77"/>
      <c r="N481" s="77"/>
      <c r="O481" s="77"/>
      <c r="P481" s="77"/>
      <c r="Q481" s="77"/>
      <c r="R481" s="77"/>
      <c r="S481" s="77"/>
      <c r="T481" s="77"/>
      <c r="U481" s="77"/>
      <c r="V481" s="77"/>
      <c r="W481" s="77"/>
      <c r="X481" s="77"/>
      <c r="Y481" s="77"/>
      <c r="Z481" s="77"/>
      <c r="AA481" s="77"/>
      <c r="AB481" s="77"/>
      <c r="AC481" s="77"/>
      <c r="AD481" s="77"/>
      <c r="AE481" s="77"/>
      <c r="AF481" s="77"/>
      <c r="AG481" s="77"/>
      <c r="AH481" s="77"/>
      <c r="AI481" s="77"/>
      <c r="AJ481" s="77"/>
      <c r="AK481" s="77"/>
      <c r="AL481" s="77"/>
      <c r="AM481" s="77"/>
      <c r="AN481" s="77"/>
      <c r="AO481" s="77"/>
    </row>
    <row r="482" spans="1:41" ht="12.75" customHeight="1" x14ac:dyDescent="0.3">
      <c r="A482" s="77"/>
      <c r="B482" s="77"/>
      <c r="C482" s="77"/>
      <c r="D482" s="77"/>
      <c r="E482" s="77"/>
      <c r="F482" s="77"/>
      <c r="G482" s="77"/>
      <c r="H482" s="77"/>
      <c r="I482" s="77"/>
      <c r="J482" s="77"/>
      <c r="K482" s="77"/>
      <c r="L482" s="77"/>
      <c r="M482" s="77"/>
      <c r="N482" s="77"/>
      <c r="O482" s="77"/>
      <c r="P482" s="77"/>
      <c r="Q482" s="77"/>
      <c r="R482" s="77"/>
      <c r="S482" s="77"/>
      <c r="T482" s="77"/>
      <c r="U482" s="77"/>
      <c r="V482" s="77"/>
      <c r="W482" s="77"/>
      <c r="X482" s="77"/>
      <c r="Y482" s="77"/>
      <c r="Z482" s="77"/>
      <c r="AA482" s="77"/>
      <c r="AB482" s="77"/>
      <c r="AC482" s="77"/>
      <c r="AD482" s="77"/>
      <c r="AE482" s="77"/>
      <c r="AF482" s="77"/>
      <c r="AG482" s="77"/>
      <c r="AH482" s="77"/>
      <c r="AI482" s="77"/>
      <c r="AJ482" s="77"/>
      <c r="AK482" s="77"/>
      <c r="AL482" s="77"/>
      <c r="AM482" s="77"/>
      <c r="AN482" s="77"/>
      <c r="AO482" s="77"/>
    </row>
    <row r="483" spans="1:41" ht="12.75" customHeight="1" x14ac:dyDescent="0.3">
      <c r="A483" s="77"/>
      <c r="B483" s="77"/>
      <c r="C483" s="77"/>
      <c r="D483" s="77"/>
      <c r="E483" s="77"/>
      <c r="F483" s="77"/>
      <c r="G483" s="77"/>
      <c r="H483" s="77"/>
      <c r="I483" s="77"/>
      <c r="J483" s="77"/>
      <c r="K483" s="77"/>
      <c r="L483" s="77"/>
      <c r="M483" s="77"/>
      <c r="N483" s="77"/>
      <c r="O483" s="77"/>
      <c r="P483" s="77"/>
      <c r="Q483" s="77"/>
      <c r="R483" s="77"/>
      <c r="S483" s="77"/>
      <c r="T483" s="77"/>
      <c r="U483" s="77"/>
      <c r="V483" s="77"/>
      <c r="W483" s="77"/>
      <c r="X483" s="77"/>
      <c r="Y483" s="77"/>
      <c r="Z483" s="77"/>
      <c r="AA483" s="77"/>
      <c r="AB483" s="77"/>
      <c r="AC483" s="77"/>
      <c r="AD483" s="77"/>
      <c r="AE483" s="77"/>
      <c r="AF483" s="77"/>
      <c r="AG483" s="77"/>
      <c r="AH483" s="77"/>
      <c r="AI483" s="77"/>
      <c r="AJ483" s="77"/>
      <c r="AK483" s="77"/>
      <c r="AL483" s="77"/>
      <c r="AM483" s="77"/>
      <c r="AN483" s="77"/>
      <c r="AO483" s="77"/>
    </row>
    <row r="484" spans="1:41" ht="12.75" customHeight="1" x14ac:dyDescent="0.3">
      <c r="A484" s="77"/>
      <c r="B484" s="77"/>
      <c r="C484" s="77"/>
      <c r="D484" s="77"/>
      <c r="E484" s="77"/>
      <c r="F484" s="77"/>
      <c r="G484" s="77"/>
      <c r="H484" s="77"/>
      <c r="I484" s="77"/>
      <c r="J484" s="77"/>
      <c r="K484" s="77"/>
      <c r="L484" s="77"/>
      <c r="M484" s="77"/>
      <c r="N484" s="77"/>
      <c r="O484" s="77"/>
      <c r="P484" s="77"/>
      <c r="Q484" s="77"/>
      <c r="R484" s="77"/>
      <c r="S484" s="77"/>
      <c r="T484" s="77"/>
      <c r="U484" s="77"/>
      <c r="V484" s="77"/>
      <c r="W484" s="77"/>
      <c r="X484" s="77"/>
      <c r="Y484" s="77"/>
      <c r="Z484" s="77"/>
      <c r="AA484" s="77"/>
      <c r="AB484" s="77"/>
      <c r="AC484" s="77"/>
      <c r="AD484" s="77"/>
      <c r="AE484" s="77"/>
      <c r="AF484" s="77"/>
      <c r="AG484" s="77"/>
      <c r="AH484" s="77"/>
      <c r="AI484" s="77"/>
      <c r="AJ484" s="77"/>
      <c r="AK484" s="77"/>
      <c r="AL484" s="77"/>
      <c r="AM484" s="77"/>
      <c r="AN484" s="77"/>
      <c r="AO484" s="77"/>
    </row>
    <row r="485" spans="1:41" ht="12.75" customHeight="1" x14ac:dyDescent="0.3">
      <c r="A485" s="77"/>
      <c r="B485" s="77"/>
      <c r="C485" s="77"/>
      <c r="D485" s="77"/>
      <c r="E485" s="77"/>
      <c r="F485" s="77"/>
      <c r="G485" s="77"/>
      <c r="H485" s="77"/>
      <c r="I485" s="77"/>
      <c r="J485" s="77"/>
      <c r="K485" s="77"/>
      <c r="L485" s="77"/>
      <c r="M485" s="77"/>
      <c r="N485" s="77"/>
      <c r="O485" s="77"/>
      <c r="P485" s="77"/>
      <c r="Q485" s="77"/>
      <c r="R485" s="77"/>
      <c r="S485" s="77"/>
      <c r="T485" s="77"/>
      <c r="U485" s="77"/>
      <c r="V485" s="77"/>
      <c r="W485" s="77"/>
      <c r="X485" s="77"/>
      <c r="Y485" s="77"/>
      <c r="Z485" s="77"/>
      <c r="AA485" s="77"/>
      <c r="AB485" s="77"/>
      <c r="AC485" s="77"/>
      <c r="AD485" s="77"/>
      <c r="AE485" s="77"/>
      <c r="AF485" s="77"/>
      <c r="AG485" s="77"/>
      <c r="AH485" s="77"/>
      <c r="AI485" s="77"/>
      <c r="AJ485" s="77"/>
      <c r="AK485" s="77"/>
      <c r="AL485" s="77"/>
      <c r="AM485" s="77"/>
      <c r="AN485" s="77"/>
      <c r="AO485" s="77"/>
    </row>
    <row r="486" spans="1:41" ht="12.75" customHeight="1" x14ac:dyDescent="0.3">
      <c r="A486" s="77"/>
      <c r="B486" s="77"/>
      <c r="C486" s="77"/>
      <c r="D486" s="77"/>
      <c r="E486" s="77"/>
      <c r="F486" s="77"/>
      <c r="G486" s="77"/>
      <c r="H486" s="77"/>
      <c r="I486" s="77"/>
      <c r="J486" s="77"/>
      <c r="K486" s="77"/>
      <c r="L486" s="77"/>
      <c r="M486" s="77"/>
      <c r="N486" s="77"/>
      <c r="O486" s="77"/>
      <c r="P486" s="77"/>
      <c r="Q486" s="77"/>
      <c r="R486" s="77"/>
      <c r="S486" s="77"/>
      <c r="T486" s="77"/>
      <c r="U486" s="77"/>
      <c r="V486" s="77"/>
      <c r="W486" s="77"/>
      <c r="X486" s="77"/>
      <c r="Y486" s="77"/>
      <c r="Z486" s="77"/>
      <c r="AA486" s="77"/>
      <c r="AB486" s="77"/>
      <c r="AC486" s="77"/>
      <c r="AD486" s="77"/>
      <c r="AE486" s="77"/>
      <c r="AF486" s="77"/>
      <c r="AG486" s="77"/>
      <c r="AH486" s="77"/>
      <c r="AI486" s="77"/>
      <c r="AJ486" s="77"/>
      <c r="AK486" s="77"/>
      <c r="AL486" s="77"/>
      <c r="AM486" s="77"/>
      <c r="AN486" s="77"/>
      <c r="AO486" s="77"/>
    </row>
    <row r="487" spans="1:41" ht="12.75" customHeight="1" x14ac:dyDescent="0.3">
      <c r="A487" s="77"/>
      <c r="B487" s="77"/>
      <c r="C487" s="77"/>
      <c r="D487" s="77"/>
      <c r="E487" s="77"/>
      <c r="F487" s="77"/>
      <c r="G487" s="77"/>
      <c r="H487" s="77"/>
      <c r="I487" s="77"/>
      <c r="J487" s="77"/>
      <c r="K487" s="77"/>
      <c r="L487" s="77"/>
      <c r="M487" s="77"/>
      <c r="N487" s="77"/>
      <c r="O487" s="77"/>
      <c r="P487" s="77"/>
      <c r="Q487" s="77"/>
      <c r="R487" s="77"/>
      <c r="S487" s="77"/>
      <c r="T487" s="77"/>
      <c r="U487" s="77"/>
      <c r="V487" s="77"/>
      <c r="W487" s="77"/>
      <c r="X487" s="77"/>
      <c r="Y487" s="77"/>
      <c r="Z487" s="77"/>
      <c r="AA487" s="77"/>
      <c r="AB487" s="77"/>
      <c r="AC487" s="77"/>
      <c r="AD487" s="77"/>
      <c r="AE487" s="77"/>
      <c r="AF487" s="77"/>
      <c r="AG487" s="77"/>
      <c r="AH487" s="77"/>
      <c r="AI487" s="77"/>
      <c r="AJ487" s="77"/>
      <c r="AK487" s="77"/>
      <c r="AL487" s="77"/>
      <c r="AM487" s="77"/>
      <c r="AN487" s="77"/>
      <c r="AO487" s="77"/>
    </row>
    <row r="488" spans="1:41" ht="12.75" customHeight="1" x14ac:dyDescent="0.3">
      <c r="A488" s="77"/>
      <c r="B488" s="77"/>
      <c r="C488" s="77"/>
      <c r="D488" s="77"/>
      <c r="E488" s="77"/>
      <c r="F488" s="77"/>
      <c r="G488" s="77"/>
      <c r="H488" s="77"/>
      <c r="I488" s="77"/>
      <c r="J488" s="77"/>
      <c r="K488" s="77"/>
      <c r="L488" s="77"/>
      <c r="M488" s="77"/>
      <c r="N488" s="77"/>
      <c r="O488" s="77"/>
      <c r="P488" s="77"/>
      <c r="Q488" s="77"/>
      <c r="R488" s="77"/>
      <c r="S488" s="77"/>
      <c r="T488" s="77"/>
      <c r="U488" s="77"/>
      <c r="V488" s="77"/>
      <c r="W488" s="77"/>
      <c r="X488" s="77"/>
      <c r="Y488" s="77"/>
      <c r="Z488" s="77"/>
      <c r="AA488" s="77"/>
      <c r="AB488" s="77"/>
      <c r="AC488" s="77"/>
      <c r="AD488" s="77"/>
      <c r="AE488" s="77"/>
      <c r="AF488" s="77"/>
      <c r="AG488" s="77"/>
      <c r="AH488" s="77"/>
      <c r="AI488" s="77"/>
      <c r="AJ488" s="77"/>
      <c r="AK488" s="77"/>
      <c r="AL488" s="77"/>
      <c r="AM488" s="77"/>
      <c r="AN488" s="77"/>
      <c r="AO488" s="77"/>
    </row>
    <row r="489" spans="1:41" ht="12.75" customHeight="1" x14ac:dyDescent="0.3">
      <c r="A489" s="77"/>
      <c r="B489" s="77"/>
      <c r="C489" s="77"/>
      <c r="D489" s="77"/>
      <c r="E489" s="77"/>
      <c r="F489" s="77"/>
      <c r="G489" s="77"/>
      <c r="H489" s="77"/>
      <c r="I489" s="77"/>
      <c r="J489" s="77"/>
      <c r="K489" s="77"/>
      <c r="L489" s="77"/>
      <c r="M489" s="77"/>
      <c r="N489" s="77"/>
      <c r="O489" s="77"/>
      <c r="P489" s="77"/>
      <c r="Q489" s="77"/>
      <c r="R489" s="77"/>
      <c r="S489" s="77"/>
      <c r="T489" s="77"/>
      <c r="U489" s="77"/>
      <c r="V489" s="77"/>
      <c r="W489" s="77"/>
      <c r="X489" s="77"/>
      <c r="Y489" s="77"/>
      <c r="Z489" s="77"/>
      <c r="AA489" s="77"/>
      <c r="AB489" s="77"/>
      <c r="AC489" s="77"/>
      <c r="AD489" s="77"/>
      <c r="AE489" s="77"/>
      <c r="AF489" s="77"/>
      <c r="AG489" s="77"/>
      <c r="AH489" s="77"/>
      <c r="AI489" s="77"/>
      <c r="AJ489" s="77"/>
      <c r="AK489" s="77"/>
      <c r="AL489" s="77"/>
      <c r="AM489" s="77"/>
      <c r="AN489" s="77"/>
      <c r="AO489" s="77"/>
    </row>
    <row r="490" spans="1:41" ht="12.75" customHeight="1" x14ac:dyDescent="0.3">
      <c r="A490" s="77"/>
      <c r="B490" s="77"/>
      <c r="C490" s="77"/>
      <c r="D490" s="77"/>
      <c r="E490" s="77"/>
      <c r="F490" s="77"/>
      <c r="G490" s="77"/>
      <c r="H490" s="77"/>
      <c r="I490" s="77"/>
      <c r="J490" s="77"/>
      <c r="K490" s="77"/>
      <c r="L490" s="77"/>
      <c r="M490" s="77"/>
      <c r="N490" s="77"/>
      <c r="O490" s="77"/>
      <c r="P490" s="77"/>
      <c r="Q490" s="77"/>
      <c r="R490" s="77"/>
      <c r="S490" s="77"/>
      <c r="T490" s="77"/>
      <c r="U490" s="77"/>
      <c r="V490" s="77"/>
      <c r="W490" s="77"/>
      <c r="X490" s="77"/>
      <c r="Y490" s="77"/>
      <c r="Z490" s="77"/>
      <c r="AA490" s="77"/>
      <c r="AB490" s="77"/>
      <c r="AC490" s="77"/>
      <c r="AD490" s="77"/>
      <c r="AE490" s="77"/>
      <c r="AF490" s="77"/>
      <c r="AG490" s="77"/>
      <c r="AH490" s="77"/>
      <c r="AI490" s="77"/>
      <c r="AJ490" s="77"/>
      <c r="AK490" s="77"/>
      <c r="AL490" s="77"/>
      <c r="AM490" s="77"/>
      <c r="AN490" s="77"/>
      <c r="AO490" s="77"/>
    </row>
    <row r="491" spans="1:41" ht="12.75" customHeight="1" x14ac:dyDescent="0.3">
      <c r="A491" s="77"/>
      <c r="B491" s="77"/>
      <c r="C491" s="77"/>
      <c r="D491" s="77"/>
      <c r="E491" s="77"/>
      <c r="F491" s="77"/>
      <c r="G491" s="77"/>
      <c r="H491" s="77"/>
      <c r="I491" s="77"/>
      <c r="J491" s="77"/>
      <c r="K491" s="77"/>
      <c r="L491" s="77"/>
      <c r="M491" s="77"/>
      <c r="N491" s="77"/>
      <c r="O491" s="77"/>
      <c r="P491" s="77"/>
      <c r="Q491" s="77"/>
      <c r="R491" s="77"/>
      <c r="S491" s="77"/>
      <c r="T491" s="77"/>
      <c r="U491" s="77"/>
      <c r="V491" s="77"/>
      <c r="W491" s="77"/>
      <c r="X491" s="77"/>
      <c r="Y491" s="77"/>
      <c r="Z491" s="77"/>
      <c r="AA491" s="77"/>
      <c r="AB491" s="77"/>
      <c r="AC491" s="77"/>
      <c r="AD491" s="77"/>
      <c r="AE491" s="77"/>
      <c r="AF491" s="77"/>
      <c r="AG491" s="77"/>
      <c r="AH491" s="77"/>
      <c r="AI491" s="77"/>
      <c r="AJ491" s="77"/>
      <c r="AK491" s="77"/>
      <c r="AL491" s="77"/>
      <c r="AM491" s="77"/>
      <c r="AN491" s="77"/>
      <c r="AO491" s="77"/>
    </row>
    <row r="492" spans="1:41" ht="12.75" customHeight="1" x14ac:dyDescent="0.3">
      <c r="A492" s="77"/>
      <c r="B492" s="77"/>
      <c r="C492" s="77"/>
      <c r="D492" s="77"/>
      <c r="E492" s="77"/>
      <c r="F492" s="77"/>
      <c r="G492" s="77"/>
      <c r="H492" s="77"/>
      <c r="I492" s="77"/>
      <c r="J492" s="77"/>
      <c r="K492" s="77"/>
      <c r="L492" s="77"/>
      <c r="M492" s="77"/>
      <c r="N492" s="77"/>
      <c r="O492" s="77"/>
      <c r="P492" s="77"/>
      <c r="Q492" s="77"/>
      <c r="R492" s="77"/>
      <c r="S492" s="77"/>
      <c r="T492" s="77"/>
      <c r="U492" s="77"/>
      <c r="V492" s="77"/>
      <c r="W492" s="77"/>
      <c r="X492" s="77"/>
      <c r="Y492" s="77"/>
      <c r="Z492" s="77"/>
      <c r="AA492" s="77"/>
      <c r="AB492" s="77"/>
      <c r="AC492" s="77"/>
      <c r="AD492" s="77"/>
      <c r="AE492" s="77"/>
      <c r="AF492" s="77"/>
      <c r="AG492" s="77"/>
      <c r="AH492" s="77"/>
      <c r="AI492" s="77"/>
      <c r="AJ492" s="77"/>
      <c r="AK492" s="77"/>
      <c r="AL492" s="77"/>
      <c r="AM492" s="77"/>
      <c r="AN492" s="77"/>
      <c r="AO492" s="77"/>
    </row>
    <row r="493" spans="1:41" ht="12.75" customHeight="1" x14ac:dyDescent="0.3">
      <c r="A493" s="77"/>
      <c r="B493" s="77"/>
      <c r="C493" s="77"/>
      <c r="D493" s="77"/>
      <c r="E493" s="77"/>
      <c r="F493" s="77"/>
      <c r="G493" s="77"/>
      <c r="H493" s="77"/>
      <c r="I493" s="77"/>
      <c r="J493" s="77"/>
      <c r="K493" s="77"/>
      <c r="L493" s="77"/>
      <c r="M493" s="77"/>
      <c r="N493" s="77"/>
      <c r="O493" s="77"/>
      <c r="P493" s="77"/>
      <c r="Q493" s="77"/>
      <c r="R493" s="77"/>
      <c r="S493" s="77"/>
      <c r="T493" s="77"/>
      <c r="U493" s="77"/>
      <c r="V493" s="77"/>
      <c r="W493" s="77"/>
      <c r="X493" s="77"/>
      <c r="Y493" s="77"/>
      <c r="Z493" s="77"/>
      <c r="AA493" s="77"/>
      <c r="AB493" s="77"/>
      <c r="AC493" s="77"/>
      <c r="AD493" s="77"/>
      <c r="AE493" s="77"/>
      <c r="AF493" s="77"/>
      <c r="AG493" s="77"/>
      <c r="AH493" s="77"/>
      <c r="AI493" s="77"/>
      <c r="AJ493" s="77"/>
      <c r="AK493" s="77"/>
      <c r="AL493" s="77"/>
      <c r="AM493" s="77"/>
      <c r="AN493" s="77"/>
      <c r="AO493" s="77"/>
    </row>
    <row r="494" spans="1:41" ht="12.75" customHeight="1" x14ac:dyDescent="0.3">
      <c r="A494" s="77"/>
      <c r="B494" s="77"/>
      <c r="C494" s="77"/>
      <c r="D494" s="77"/>
      <c r="E494" s="77"/>
      <c r="F494" s="77"/>
      <c r="G494" s="77"/>
      <c r="H494" s="77"/>
      <c r="I494" s="77"/>
      <c r="J494" s="77"/>
      <c r="K494" s="77"/>
      <c r="L494" s="77"/>
      <c r="M494" s="77"/>
      <c r="N494" s="77"/>
      <c r="O494" s="77"/>
      <c r="P494" s="77"/>
      <c r="Q494" s="77"/>
      <c r="R494" s="77"/>
      <c r="S494" s="77"/>
      <c r="T494" s="77"/>
      <c r="U494" s="77"/>
      <c r="V494" s="77"/>
      <c r="W494" s="77"/>
      <c r="X494" s="77"/>
      <c r="Y494" s="77"/>
      <c r="Z494" s="77"/>
      <c r="AA494" s="77"/>
      <c r="AB494" s="77"/>
      <c r="AC494" s="77"/>
      <c r="AD494" s="77"/>
      <c r="AE494" s="77"/>
      <c r="AF494" s="77"/>
      <c r="AG494" s="77"/>
      <c r="AH494" s="77"/>
      <c r="AI494" s="77"/>
      <c r="AJ494" s="77"/>
      <c r="AK494" s="77"/>
      <c r="AL494" s="77"/>
      <c r="AM494" s="77"/>
      <c r="AN494" s="77"/>
      <c r="AO494" s="77"/>
    </row>
    <row r="495" spans="1:41" ht="12.75" customHeight="1" x14ac:dyDescent="0.3">
      <c r="A495" s="77"/>
      <c r="B495" s="77"/>
      <c r="C495" s="77"/>
      <c r="D495" s="77"/>
      <c r="E495" s="77"/>
      <c r="F495" s="77"/>
      <c r="G495" s="77"/>
      <c r="H495" s="77"/>
      <c r="I495" s="77"/>
      <c r="J495" s="77"/>
      <c r="K495" s="77"/>
      <c r="L495" s="77"/>
      <c r="M495" s="77"/>
      <c r="N495" s="77"/>
      <c r="O495" s="77"/>
      <c r="P495" s="77"/>
      <c r="Q495" s="77"/>
      <c r="R495" s="77"/>
      <c r="S495" s="77"/>
      <c r="T495" s="77"/>
      <c r="U495" s="77"/>
      <c r="V495" s="77"/>
      <c r="W495" s="77"/>
      <c r="X495" s="77"/>
      <c r="Y495" s="77"/>
      <c r="Z495" s="77"/>
      <c r="AA495" s="77"/>
      <c r="AB495" s="77"/>
      <c r="AC495" s="77"/>
      <c r="AD495" s="77"/>
      <c r="AE495" s="77"/>
      <c r="AF495" s="77"/>
      <c r="AG495" s="77"/>
      <c r="AH495" s="77"/>
      <c r="AI495" s="77"/>
      <c r="AJ495" s="77"/>
      <c r="AK495" s="77"/>
      <c r="AL495" s="77"/>
      <c r="AM495" s="77"/>
      <c r="AN495" s="77"/>
      <c r="AO495" s="77"/>
    </row>
    <row r="496" spans="1:41" ht="12.75" customHeight="1" x14ac:dyDescent="0.3">
      <c r="A496" s="77"/>
      <c r="B496" s="77"/>
      <c r="C496" s="77"/>
      <c r="D496" s="77"/>
      <c r="E496" s="77"/>
      <c r="F496" s="77"/>
      <c r="G496" s="77"/>
      <c r="H496" s="77"/>
      <c r="I496" s="77"/>
      <c r="J496" s="77"/>
      <c r="K496" s="77"/>
      <c r="L496" s="77"/>
      <c r="M496" s="77"/>
      <c r="N496" s="77"/>
      <c r="O496" s="77"/>
      <c r="P496" s="77"/>
      <c r="Q496" s="77"/>
      <c r="R496" s="77"/>
      <c r="S496" s="77"/>
      <c r="T496" s="77"/>
      <c r="U496" s="77"/>
      <c r="V496" s="77"/>
      <c r="W496" s="77"/>
      <c r="X496" s="77"/>
      <c r="Y496" s="77"/>
      <c r="Z496" s="77"/>
      <c r="AA496" s="77"/>
      <c r="AB496" s="77"/>
      <c r="AC496" s="77"/>
      <c r="AD496" s="77"/>
      <c r="AE496" s="77"/>
      <c r="AF496" s="77"/>
      <c r="AG496" s="77"/>
      <c r="AH496" s="77"/>
      <c r="AI496" s="77"/>
      <c r="AJ496" s="77"/>
      <c r="AK496" s="77"/>
      <c r="AL496" s="77"/>
      <c r="AM496" s="77"/>
      <c r="AN496" s="77"/>
      <c r="AO496" s="77"/>
    </row>
    <row r="497" spans="1:41" ht="12.75" customHeight="1" x14ac:dyDescent="0.3">
      <c r="A497" s="77"/>
      <c r="B497" s="77"/>
      <c r="C497" s="77"/>
      <c r="D497" s="77"/>
      <c r="E497" s="77"/>
      <c r="F497" s="77"/>
      <c r="G497" s="77"/>
      <c r="H497" s="77"/>
      <c r="I497" s="77"/>
      <c r="J497" s="77"/>
      <c r="K497" s="77"/>
      <c r="L497" s="77"/>
      <c r="M497" s="77"/>
      <c r="N497" s="77"/>
      <c r="O497" s="77"/>
      <c r="P497" s="77"/>
      <c r="Q497" s="77"/>
      <c r="R497" s="77"/>
      <c r="S497" s="77"/>
      <c r="T497" s="77"/>
      <c r="U497" s="77"/>
      <c r="V497" s="77"/>
      <c r="W497" s="77"/>
      <c r="X497" s="77"/>
      <c r="Y497" s="77"/>
      <c r="Z497" s="77"/>
      <c r="AA497" s="77"/>
      <c r="AB497" s="77"/>
      <c r="AC497" s="77"/>
      <c r="AD497" s="77"/>
      <c r="AE497" s="77"/>
      <c r="AF497" s="77"/>
      <c r="AG497" s="77"/>
      <c r="AH497" s="77"/>
      <c r="AI497" s="77"/>
      <c r="AJ497" s="77"/>
      <c r="AK497" s="77"/>
      <c r="AL497" s="77"/>
      <c r="AM497" s="77"/>
      <c r="AN497" s="77"/>
      <c r="AO497" s="77"/>
    </row>
    <row r="498" spans="1:41" ht="12.75" customHeight="1" x14ac:dyDescent="0.3">
      <c r="A498" s="77"/>
      <c r="B498" s="77"/>
      <c r="C498" s="77"/>
      <c r="D498" s="77"/>
      <c r="E498" s="77"/>
      <c r="F498" s="77"/>
      <c r="G498" s="77"/>
      <c r="H498" s="77"/>
      <c r="I498" s="77"/>
      <c r="J498" s="77"/>
      <c r="K498" s="77"/>
      <c r="L498" s="77"/>
      <c r="M498" s="77"/>
      <c r="N498" s="77"/>
      <c r="O498" s="77"/>
      <c r="P498" s="77"/>
      <c r="Q498" s="77"/>
      <c r="R498" s="77"/>
      <c r="S498" s="77"/>
      <c r="T498" s="77"/>
      <c r="U498" s="77"/>
      <c r="V498" s="77"/>
      <c r="W498" s="77"/>
      <c r="X498" s="77"/>
      <c r="Y498" s="77"/>
      <c r="Z498" s="77"/>
      <c r="AA498" s="77"/>
      <c r="AB498" s="77"/>
      <c r="AC498" s="77"/>
      <c r="AD498" s="77"/>
      <c r="AE498" s="77"/>
      <c r="AF498" s="77"/>
      <c r="AG498" s="77"/>
      <c r="AH498" s="77"/>
      <c r="AI498" s="77"/>
      <c r="AJ498" s="77"/>
      <c r="AK498" s="77"/>
      <c r="AL498" s="77"/>
      <c r="AM498" s="77"/>
      <c r="AN498" s="77"/>
      <c r="AO498" s="77"/>
    </row>
    <row r="499" spans="1:41" ht="12.75" customHeight="1" x14ac:dyDescent="0.3">
      <c r="A499" s="77"/>
      <c r="B499" s="77"/>
      <c r="C499" s="77"/>
      <c r="D499" s="77"/>
      <c r="E499" s="77"/>
      <c r="F499" s="77"/>
      <c r="G499" s="77"/>
      <c r="H499" s="77"/>
      <c r="I499" s="77"/>
      <c r="J499" s="77"/>
      <c r="K499" s="77"/>
      <c r="L499" s="77"/>
      <c r="M499" s="77"/>
      <c r="N499" s="77"/>
      <c r="O499" s="77"/>
      <c r="P499" s="77"/>
      <c r="Q499" s="77"/>
      <c r="R499" s="77"/>
      <c r="S499" s="77"/>
      <c r="T499" s="77"/>
      <c r="U499" s="77"/>
      <c r="V499" s="77"/>
      <c r="W499" s="77"/>
      <c r="X499" s="77"/>
      <c r="Y499" s="77"/>
      <c r="Z499" s="77"/>
      <c r="AA499" s="77"/>
      <c r="AB499" s="77"/>
      <c r="AC499" s="77"/>
      <c r="AD499" s="77"/>
      <c r="AE499" s="77"/>
      <c r="AF499" s="77"/>
      <c r="AG499" s="77"/>
      <c r="AH499" s="77"/>
      <c r="AI499" s="77"/>
      <c r="AJ499" s="77"/>
      <c r="AK499" s="77"/>
      <c r="AL499" s="77"/>
      <c r="AM499" s="77"/>
      <c r="AN499" s="77"/>
      <c r="AO499" s="77"/>
    </row>
    <row r="500" spans="1:41" ht="12.75" customHeight="1" x14ac:dyDescent="0.3">
      <c r="A500" s="77"/>
      <c r="B500" s="77"/>
      <c r="C500" s="77"/>
      <c r="D500" s="77"/>
      <c r="E500" s="77"/>
      <c r="F500" s="77"/>
      <c r="G500" s="77"/>
      <c r="H500" s="77"/>
      <c r="I500" s="77"/>
      <c r="J500" s="77"/>
      <c r="K500" s="77"/>
      <c r="L500" s="77"/>
      <c r="M500" s="77"/>
      <c r="N500" s="77"/>
      <c r="O500" s="77"/>
      <c r="P500" s="77"/>
      <c r="Q500" s="77"/>
      <c r="R500" s="77"/>
      <c r="S500" s="77"/>
      <c r="T500" s="77"/>
      <c r="U500" s="77"/>
      <c r="V500" s="77"/>
      <c r="W500" s="77"/>
      <c r="X500" s="77"/>
      <c r="Y500" s="77"/>
      <c r="Z500" s="77"/>
      <c r="AA500" s="77"/>
      <c r="AB500" s="77"/>
      <c r="AC500" s="77"/>
      <c r="AD500" s="77"/>
      <c r="AE500" s="77"/>
      <c r="AF500" s="77"/>
      <c r="AG500" s="77"/>
      <c r="AH500" s="77"/>
      <c r="AI500" s="77"/>
      <c r="AJ500" s="77"/>
      <c r="AK500" s="77"/>
      <c r="AL500" s="77"/>
      <c r="AM500" s="77"/>
      <c r="AN500" s="77"/>
      <c r="AO500" s="77"/>
    </row>
    <row r="501" spans="1:41" ht="12.75" customHeight="1" x14ac:dyDescent="0.3">
      <c r="A501" s="77"/>
      <c r="B501" s="77"/>
      <c r="C501" s="77"/>
      <c r="D501" s="77"/>
      <c r="E501" s="77"/>
      <c r="F501" s="77"/>
      <c r="G501" s="77"/>
      <c r="H501" s="77"/>
      <c r="I501" s="77"/>
      <c r="J501" s="77"/>
      <c r="K501" s="77"/>
      <c r="L501" s="77"/>
      <c r="M501" s="77"/>
      <c r="N501" s="77"/>
      <c r="O501" s="77"/>
      <c r="P501" s="77"/>
      <c r="Q501" s="77"/>
      <c r="R501" s="77"/>
      <c r="S501" s="77"/>
      <c r="T501" s="77"/>
      <c r="U501" s="77"/>
      <c r="V501" s="77"/>
      <c r="W501" s="77"/>
      <c r="X501" s="77"/>
      <c r="Y501" s="77"/>
      <c r="Z501" s="77"/>
      <c r="AA501" s="77"/>
      <c r="AB501" s="77"/>
      <c r="AC501" s="77"/>
      <c r="AD501" s="77"/>
      <c r="AE501" s="77"/>
      <c r="AF501" s="77"/>
      <c r="AG501" s="77"/>
      <c r="AH501" s="77"/>
      <c r="AI501" s="77"/>
      <c r="AJ501" s="77"/>
      <c r="AK501" s="77"/>
      <c r="AL501" s="77"/>
      <c r="AM501" s="77"/>
      <c r="AN501" s="77"/>
      <c r="AO501" s="77"/>
    </row>
    <row r="502" spans="1:41" ht="12.75" customHeight="1" x14ac:dyDescent="0.3">
      <c r="A502" s="77"/>
      <c r="B502" s="77"/>
      <c r="C502" s="77"/>
      <c r="D502" s="77"/>
      <c r="E502" s="77"/>
      <c r="F502" s="77"/>
      <c r="G502" s="77"/>
      <c r="H502" s="77"/>
      <c r="I502" s="77"/>
      <c r="J502" s="77"/>
      <c r="K502" s="77"/>
      <c r="L502" s="77"/>
      <c r="M502" s="77"/>
      <c r="N502" s="77"/>
      <c r="O502" s="77"/>
      <c r="P502" s="77"/>
      <c r="Q502" s="77"/>
      <c r="R502" s="77"/>
      <c r="S502" s="77"/>
      <c r="T502" s="77"/>
      <c r="U502" s="77"/>
      <c r="V502" s="77"/>
      <c r="W502" s="77"/>
      <c r="X502" s="77"/>
      <c r="Y502" s="77"/>
      <c r="Z502" s="77"/>
      <c r="AA502" s="77"/>
      <c r="AB502" s="77"/>
      <c r="AC502" s="77"/>
      <c r="AD502" s="77"/>
      <c r="AE502" s="77"/>
      <c r="AF502" s="77"/>
      <c r="AG502" s="77"/>
      <c r="AH502" s="77"/>
      <c r="AI502" s="77"/>
      <c r="AJ502" s="77"/>
      <c r="AK502" s="77"/>
      <c r="AL502" s="77"/>
      <c r="AM502" s="77"/>
      <c r="AN502" s="77"/>
      <c r="AO502" s="77"/>
    </row>
    <row r="503" spans="1:41" ht="12.75" customHeight="1" x14ac:dyDescent="0.3">
      <c r="A503" s="77"/>
      <c r="B503" s="77"/>
      <c r="C503" s="77"/>
      <c r="D503" s="77"/>
      <c r="E503" s="77"/>
      <c r="F503" s="77"/>
      <c r="G503" s="77"/>
      <c r="H503" s="77"/>
      <c r="I503" s="77"/>
      <c r="J503" s="77"/>
      <c r="K503" s="77"/>
      <c r="L503" s="77"/>
      <c r="M503" s="77"/>
      <c r="N503" s="77"/>
      <c r="O503" s="77"/>
      <c r="P503" s="77"/>
      <c r="Q503" s="77"/>
      <c r="R503" s="77"/>
      <c r="S503" s="77"/>
      <c r="T503" s="77"/>
      <c r="U503" s="77"/>
      <c r="V503" s="77"/>
      <c r="W503" s="77"/>
      <c r="X503" s="77"/>
      <c r="Y503" s="77"/>
      <c r="Z503" s="77"/>
      <c r="AA503" s="77"/>
      <c r="AB503" s="77"/>
      <c r="AC503" s="77"/>
      <c r="AD503" s="77"/>
      <c r="AE503" s="77"/>
      <c r="AF503" s="77"/>
      <c r="AG503" s="77"/>
      <c r="AH503" s="77"/>
      <c r="AI503" s="77"/>
      <c r="AJ503" s="77"/>
      <c r="AK503" s="77"/>
      <c r="AL503" s="77"/>
      <c r="AM503" s="77"/>
      <c r="AN503" s="77"/>
      <c r="AO503" s="77"/>
    </row>
    <row r="504" spans="1:41" ht="12.75" customHeight="1" x14ac:dyDescent="0.3">
      <c r="A504" s="77"/>
      <c r="B504" s="77"/>
      <c r="C504" s="77"/>
      <c r="D504" s="77"/>
      <c r="E504" s="77"/>
      <c r="F504" s="77"/>
      <c r="G504" s="77"/>
      <c r="H504" s="77"/>
      <c r="I504" s="77"/>
      <c r="J504" s="77"/>
      <c r="K504" s="77"/>
      <c r="L504" s="77"/>
      <c r="M504" s="77"/>
      <c r="N504" s="77"/>
      <c r="O504" s="77"/>
      <c r="P504" s="77"/>
      <c r="Q504" s="77"/>
      <c r="R504" s="77"/>
      <c r="S504" s="77"/>
      <c r="T504" s="77"/>
      <c r="U504" s="77"/>
      <c r="V504" s="77"/>
      <c r="W504" s="77"/>
      <c r="X504" s="77"/>
      <c r="Y504" s="77"/>
      <c r="Z504" s="77"/>
      <c r="AA504" s="77"/>
      <c r="AB504" s="77"/>
      <c r="AC504" s="77"/>
      <c r="AD504" s="77"/>
      <c r="AE504" s="77"/>
      <c r="AF504" s="77"/>
      <c r="AG504" s="77"/>
      <c r="AH504" s="77"/>
      <c r="AI504" s="77"/>
      <c r="AJ504" s="77"/>
      <c r="AK504" s="77"/>
      <c r="AL504" s="77"/>
      <c r="AM504" s="77"/>
      <c r="AN504" s="77"/>
      <c r="AO504" s="77"/>
    </row>
    <row r="505" spans="1:41" ht="12.75" customHeight="1" x14ac:dyDescent="0.3">
      <c r="A505" s="77"/>
      <c r="B505" s="77"/>
      <c r="C505" s="77"/>
      <c r="D505" s="77"/>
      <c r="E505" s="77"/>
      <c r="F505" s="77"/>
      <c r="G505" s="77"/>
      <c r="H505" s="77"/>
      <c r="I505" s="77"/>
      <c r="J505" s="77"/>
      <c r="K505" s="77"/>
      <c r="L505" s="77"/>
      <c r="M505" s="77"/>
      <c r="N505" s="77"/>
      <c r="O505" s="77"/>
      <c r="P505" s="77"/>
      <c r="Q505" s="77"/>
      <c r="R505" s="77"/>
      <c r="S505" s="77"/>
      <c r="T505" s="77"/>
      <c r="U505" s="77"/>
      <c r="V505" s="77"/>
      <c r="W505" s="77"/>
      <c r="X505" s="77"/>
      <c r="Y505" s="77"/>
      <c r="Z505" s="77"/>
      <c r="AA505" s="77"/>
      <c r="AB505" s="77"/>
      <c r="AC505" s="77"/>
      <c r="AD505" s="77"/>
      <c r="AE505" s="77"/>
      <c r="AF505" s="77"/>
      <c r="AG505" s="77"/>
      <c r="AH505" s="77"/>
      <c r="AI505" s="77"/>
      <c r="AJ505" s="77"/>
      <c r="AK505" s="77"/>
      <c r="AL505" s="77"/>
      <c r="AM505" s="77"/>
      <c r="AN505" s="77"/>
      <c r="AO505" s="77"/>
    </row>
    <row r="506" spans="1:41" ht="12.75" customHeight="1" x14ac:dyDescent="0.3">
      <c r="A506" s="77"/>
      <c r="B506" s="77"/>
      <c r="C506" s="77"/>
      <c r="D506" s="77"/>
      <c r="E506" s="77"/>
      <c r="F506" s="77"/>
      <c r="G506" s="77"/>
      <c r="H506" s="77"/>
      <c r="I506" s="77"/>
      <c r="J506" s="77"/>
      <c r="K506" s="77"/>
      <c r="L506" s="77"/>
      <c r="M506" s="77"/>
      <c r="N506" s="77"/>
      <c r="O506" s="77"/>
      <c r="P506" s="77"/>
      <c r="Q506" s="77"/>
      <c r="R506" s="77"/>
      <c r="S506" s="77"/>
      <c r="T506" s="77"/>
      <c r="U506" s="77"/>
      <c r="V506" s="77"/>
      <c r="W506" s="77"/>
      <c r="X506" s="77"/>
      <c r="Y506" s="77"/>
      <c r="Z506" s="77"/>
      <c r="AA506" s="77"/>
      <c r="AB506" s="77"/>
      <c r="AC506" s="77"/>
      <c r="AD506" s="77"/>
      <c r="AE506" s="77"/>
      <c r="AF506" s="77"/>
      <c r="AG506" s="77"/>
      <c r="AH506" s="77"/>
      <c r="AI506" s="77"/>
      <c r="AJ506" s="77"/>
      <c r="AK506" s="77"/>
      <c r="AL506" s="77"/>
      <c r="AM506" s="77"/>
      <c r="AN506" s="77"/>
      <c r="AO506" s="77"/>
    </row>
    <row r="507" spans="1:41" ht="12.75" customHeight="1" x14ac:dyDescent="0.3">
      <c r="A507" s="77"/>
      <c r="B507" s="77"/>
      <c r="C507" s="77"/>
      <c r="D507" s="77"/>
      <c r="E507" s="77"/>
      <c r="F507" s="77"/>
      <c r="G507" s="77"/>
      <c r="H507" s="77"/>
      <c r="I507" s="77"/>
      <c r="J507" s="77"/>
      <c r="K507" s="77"/>
      <c r="L507" s="77"/>
      <c r="M507" s="77"/>
      <c r="N507" s="77"/>
      <c r="O507" s="77"/>
      <c r="P507" s="77"/>
      <c r="Q507" s="77"/>
      <c r="R507" s="77"/>
      <c r="S507" s="77"/>
      <c r="T507" s="77"/>
      <c r="U507" s="77"/>
      <c r="V507" s="77"/>
      <c r="W507" s="77"/>
      <c r="X507" s="77"/>
      <c r="Y507" s="77"/>
      <c r="Z507" s="77"/>
      <c r="AA507" s="77"/>
      <c r="AB507" s="77"/>
      <c r="AC507" s="77"/>
      <c r="AD507" s="77"/>
      <c r="AE507" s="77"/>
      <c r="AF507" s="77"/>
      <c r="AG507" s="77"/>
      <c r="AH507" s="77"/>
      <c r="AI507" s="77"/>
      <c r="AJ507" s="77"/>
      <c r="AK507" s="77"/>
      <c r="AL507" s="77"/>
      <c r="AM507" s="77"/>
      <c r="AN507" s="77"/>
      <c r="AO507" s="77"/>
    </row>
    <row r="508" spans="1:41" ht="12.75" customHeight="1" x14ac:dyDescent="0.3">
      <c r="A508" s="77"/>
      <c r="B508" s="77"/>
      <c r="C508" s="77"/>
      <c r="D508" s="77"/>
      <c r="E508" s="77"/>
      <c r="F508" s="77"/>
      <c r="G508" s="77"/>
      <c r="H508" s="77"/>
      <c r="I508" s="77"/>
      <c r="J508" s="77"/>
      <c r="K508" s="77"/>
      <c r="L508" s="77"/>
      <c r="M508" s="77"/>
      <c r="N508" s="77"/>
      <c r="O508" s="77"/>
      <c r="P508" s="77"/>
      <c r="Q508" s="77"/>
      <c r="R508" s="77"/>
      <c r="S508" s="77"/>
      <c r="T508" s="77"/>
      <c r="U508" s="77"/>
      <c r="V508" s="77"/>
      <c r="W508" s="77"/>
      <c r="X508" s="77"/>
      <c r="Y508" s="77"/>
      <c r="Z508" s="77"/>
      <c r="AA508" s="77"/>
      <c r="AB508" s="77"/>
      <c r="AC508" s="77"/>
      <c r="AD508" s="77"/>
      <c r="AE508" s="77"/>
      <c r="AF508" s="77"/>
      <c r="AG508" s="77"/>
      <c r="AH508" s="77"/>
      <c r="AI508" s="77"/>
      <c r="AJ508" s="77"/>
      <c r="AK508" s="77"/>
      <c r="AL508" s="77"/>
      <c r="AM508" s="77"/>
      <c r="AN508" s="77"/>
      <c r="AO508" s="77"/>
    </row>
    <row r="509" spans="1:41" ht="12.75" customHeight="1" x14ac:dyDescent="0.3">
      <c r="A509" s="77"/>
      <c r="B509" s="77"/>
      <c r="C509" s="77"/>
      <c r="D509" s="77"/>
      <c r="E509" s="77"/>
      <c r="F509" s="77"/>
      <c r="G509" s="77"/>
      <c r="H509" s="77"/>
      <c r="I509" s="77"/>
      <c r="J509" s="77"/>
      <c r="K509" s="77"/>
      <c r="L509" s="77"/>
      <c r="M509" s="77"/>
      <c r="N509" s="77"/>
      <c r="O509" s="77"/>
      <c r="P509" s="77"/>
      <c r="Q509" s="77"/>
      <c r="R509" s="77"/>
      <c r="S509" s="77"/>
      <c r="T509" s="77"/>
      <c r="U509" s="77"/>
      <c r="V509" s="77"/>
      <c r="W509" s="77"/>
      <c r="X509" s="77"/>
      <c r="Y509" s="77"/>
      <c r="Z509" s="77"/>
      <c r="AA509" s="77"/>
      <c r="AB509" s="77"/>
      <c r="AC509" s="77"/>
      <c r="AD509" s="77"/>
      <c r="AE509" s="77"/>
      <c r="AF509" s="77"/>
      <c r="AG509" s="77"/>
      <c r="AH509" s="77"/>
      <c r="AI509" s="77"/>
      <c r="AJ509" s="77"/>
      <c r="AK509" s="77"/>
      <c r="AL509" s="77"/>
      <c r="AM509" s="77"/>
      <c r="AN509" s="77"/>
      <c r="AO509" s="77"/>
    </row>
    <row r="510" spans="1:41" ht="12.75" customHeight="1" x14ac:dyDescent="0.3">
      <c r="A510" s="77"/>
      <c r="B510" s="77"/>
      <c r="C510" s="77"/>
      <c r="D510" s="77"/>
      <c r="E510" s="77"/>
      <c r="F510" s="77"/>
      <c r="G510" s="77"/>
      <c r="H510" s="77"/>
      <c r="I510" s="77"/>
      <c r="J510" s="77"/>
      <c r="K510" s="77"/>
      <c r="L510" s="77"/>
      <c r="M510" s="77"/>
      <c r="N510" s="77"/>
      <c r="O510" s="77"/>
      <c r="P510" s="77"/>
      <c r="Q510" s="77"/>
      <c r="R510" s="77"/>
      <c r="S510" s="77"/>
      <c r="T510" s="77"/>
      <c r="U510" s="77"/>
      <c r="V510" s="77"/>
      <c r="W510" s="77"/>
      <c r="X510" s="77"/>
      <c r="Y510" s="77"/>
      <c r="Z510" s="77"/>
      <c r="AA510" s="77"/>
      <c r="AB510" s="77"/>
      <c r="AC510" s="77"/>
      <c r="AD510" s="77"/>
      <c r="AE510" s="77"/>
      <c r="AF510" s="77"/>
      <c r="AG510" s="77"/>
      <c r="AH510" s="77"/>
      <c r="AI510" s="77"/>
      <c r="AJ510" s="77"/>
      <c r="AK510" s="77"/>
      <c r="AL510" s="77"/>
      <c r="AM510" s="77"/>
      <c r="AN510" s="77"/>
      <c r="AO510" s="77"/>
    </row>
    <row r="511" spans="1:41" ht="12.75" customHeight="1" x14ac:dyDescent="0.3">
      <c r="A511" s="77"/>
      <c r="B511" s="77"/>
      <c r="C511" s="77"/>
      <c r="D511" s="77"/>
      <c r="E511" s="77"/>
      <c r="F511" s="77"/>
      <c r="G511" s="77"/>
      <c r="H511" s="77"/>
      <c r="I511" s="77"/>
      <c r="J511" s="77"/>
      <c r="K511" s="77"/>
      <c r="L511" s="77"/>
      <c r="M511" s="77"/>
      <c r="N511" s="77"/>
      <c r="O511" s="77"/>
      <c r="P511" s="77"/>
      <c r="Q511" s="77"/>
      <c r="R511" s="77"/>
      <c r="S511" s="77"/>
      <c r="T511" s="77"/>
      <c r="U511" s="77"/>
      <c r="V511" s="77"/>
      <c r="W511" s="77"/>
      <c r="X511" s="77"/>
      <c r="Y511" s="77"/>
      <c r="Z511" s="77"/>
      <c r="AA511" s="77"/>
      <c r="AB511" s="77"/>
      <c r="AC511" s="77"/>
      <c r="AD511" s="77"/>
      <c r="AE511" s="77"/>
      <c r="AF511" s="77"/>
      <c r="AG511" s="77"/>
      <c r="AH511" s="77"/>
      <c r="AI511" s="77"/>
      <c r="AJ511" s="77"/>
      <c r="AK511" s="77"/>
      <c r="AL511" s="77"/>
      <c r="AM511" s="77"/>
      <c r="AN511" s="77"/>
      <c r="AO511" s="77"/>
    </row>
    <row r="512" spans="1:41" ht="12.75" customHeight="1" x14ac:dyDescent="0.3">
      <c r="A512" s="77"/>
      <c r="B512" s="77"/>
      <c r="C512" s="77"/>
      <c r="D512" s="77"/>
      <c r="E512" s="77"/>
      <c r="F512" s="77"/>
      <c r="G512" s="77"/>
      <c r="H512" s="77"/>
      <c r="I512" s="77"/>
      <c r="J512" s="77"/>
      <c r="K512" s="77"/>
      <c r="L512" s="77"/>
      <c r="M512" s="77"/>
      <c r="N512" s="77"/>
      <c r="O512" s="77"/>
      <c r="P512" s="77"/>
      <c r="Q512" s="77"/>
      <c r="R512" s="77"/>
      <c r="S512" s="77"/>
      <c r="T512" s="77"/>
      <c r="U512" s="77"/>
      <c r="V512" s="77"/>
      <c r="W512" s="77"/>
      <c r="X512" s="77"/>
      <c r="Y512" s="77"/>
      <c r="Z512" s="77"/>
      <c r="AA512" s="77"/>
      <c r="AB512" s="77"/>
      <c r="AC512" s="77"/>
      <c r="AD512" s="77"/>
      <c r="AE512" s="77"/>
      <c r="AF512" s="77"/>
      <c r="AG512" s="77"/>
      <c r="AH512" s="77"/>
      <c r="AI512" s="77"/>
      <c r="AJ512" s="77"/>
      <c r="AK512" s="77"/>
      <c r="AL512" s="77"/>
      <c r="AM512" s="77"/>
      <c r="AN512" s="77"/>
      <c r="AO512" s="77"/>
    </row>
    <row r="513" spans="1:41" ht="12.75" customHeight="1" x14ac:dyDescent="0.3">
      <c r="A513" s="77"/>
      <c r="B513" s="77"/>
      <c r="C513" s="77"/>
      <c r="D513" s="77"/>
      <c r="E513" s="77"/>
      <c r="F513" s="77"/>
      <c r="G513" s="77"/>
      <c r="H513" s="77"/>
      <c r="I513" s="77"/>
      <c r="J513" s="77"/>
      <c r="K513" s="77"/>
      <c r="L513" s="77"/>
      <c r="M513" s="77"/>
      <c r="N513" s="77"/>
      <c r="O513" s="77"/>
      <c r="P513" s="77"/>
      <c r="Q513" s="77"/>
      <c r="R513" s="77"/>
      <c r="S513" s="77"/>
      <c r="T513" s="77"/>
      <c r="U513" s="77"/>
      <c r="V513" s="77"/>
      <c r="W513" s="77"/>
      <c r="X513" s="77"/>
      <c r="Y513" s="77"/>
      <c r="Z513" s="77"/>
      <c r="AA513" s="77"/>
      <c r="AB513" s="77"/>
      <c r="AC513" s="77"/>
      <c r="AD513" s="77"/>
      <c r="AE513" s="77"/>
      <c r="AF513" s="77"/>
      <c r="AG513" s="77"/>
      <c r="AH513" s="77"/>
      <c r="AI513" s="77"/>
      <c r="AJ513" s="77"/>
      <c r="AK513" s="77"/>
      <c r="AL513" s="77"/>
      <c r="AM513" s="77"/>
      <c r="AN513" s="77"/>
      <c r="AO513" s="77"/>
    </row>
    <row r="514" spans="1:41" ht="12.75" customHeight="1" x14ac:dyDescent="0.3">
      <c r="A514" s="77"/>
      <c r="B514" s="77"/>
      <c r="C514" s="77"/>
      <c r="D514" s="77"/>
      <c r="E514" s="77"/>
      <c r="F514" s="77"/>
      <c r="G514" s="77"/>
      <c r="H514" s="77"/>
      <c r="I514" s="77"/>
      <c r="J514" s="77"/>
      <c r="K514" s="77"/>
      <c r="L514" s="77"/>
      <c r="M514" s="77"/>
      <c r="N514" s="77"/>
      <c r="O514" s="77"/>
      <c r="P514" s="77"/>
      <c r="Q514" s="77"/>
      <c r="R514" s="77"/>
      <c r="S514" s="77"/>
      <c r="T514" s="77"/>
      <c r="U514" s="77"/>
      <c r="V514" s="77"/>
      <c r="W514" s="77"/>
      <c r="X514" s="77"/>
      <c r="Y514" s="77"/>
      <c r="Z514" s="77"/>
      <c r="AA514" s="77"/>
      <c r="AB514" s="77"/>
      <c r="AC514" s="77"/>
      <c r="AD514" s="77"/>
      <c r="AE514" s="77"/>
      <c r="AF514" s="77"/>
      <c r="AG514" s="77"/>
      <c r="AH514" s="77"/>
      <c r="AI514" s="77"/>
      <c r="AJ514" s="77"/>
      <c r="AK514" s="77"/>
      <c r="AL514" s="77"/>
      <c r="AM514" s="77"/>
      <c r="AN514" s="77"/>
      <c r="AO514" s="77"/>
    </row>
    <row r="515" spans="1:41" ht="12.75" customHeight="1" x14ac:dyDescent="0.3">
      <c r="A515" s="77"/>
      <c r="B515" s="77"/>
      <c r="C515" s="77"/>
      <c r="D515" s="77"/>
      <c r="E515" s="77"/>
      <c r="F515" s="77"/>
      <c r="G515" s="77"/>
      <c r="H515" s="77"/>
      <c r="I515" s="77"/>
      <c r="J515" s="77"/>
      <c r="K515" s="77"/>
      <c r="L515" s="77"/>
      <c r="M515" s="77"/>
      <c r="N515" s="77"/>
      <c r="O515" s="77"/>
      <c r="P515" s="77"/>
      <c r="Q515" s="77"/>
      <c r="R515" s="77"/>
      <c r="S515" s="77"/>
      <c r="T515" s="77"/>
      <c r="U515" s="77"/>
      <c r="V515" s="77"/>
      <c r="W515" s="77"/>
      <c r="X515" s="77"/>
      <c r="Y515" s="77"/>
      <c r="Z515" s="77"/>
      <c r="AA515" s="77"/>
      <c r="AB515" s="77"/>
      <c r="AC515" s="77"/>
      <c r="AD515" s="77"/>
      <c r="AE515" s="77"/>
      <c r="AF515" s="77"/>
      <c r="AG515" s="77"/>
      <c r="AH515" s="77"/>
      <c r="AI515" s="77"/>
      <c r="AJ515" s="77"/>
      <c r="AK515" s="77"/>
      <c r="AL515" s="77"/>
      <c r="AM515" s="77"/>
      <c r="AN515" s="77"/>
      <c r="AO515" s="77"/>
    </row>
    <row r="516" spans="1:41" ht="12.75" customHeight="1" x14ac:dyDescent="0.3">
      <c r="A516" s="77"/>
      <c r="B516" s="77"/>
      <c r="C516" s="77"/>
      <c r="D516" s="77"/>
      <c r="E516" s="77"/>
      <c r="F516" s="77"/>
      <c r="G516" s="77"/>
      <c r="H516" s="77"/>
      <c r="I516" s="77"/>
      <c r="J516" s="77"/>
      <c r="K516" s="77"/>
      <c r="L516" s="77"/>
      <c r="M516" s="77"/>
      <c r="N516" s="77"/>
      <c r="O516" s="77"/>
      <c r="P516" s="77"/>
      <c r="Q516" s="77"/>
      <c r="R516" s="77"/>
      <c r="S516" s="77"/>
      <c r="T516" s="77"/>
      <c r="U516" s="77"/>
      <c r="V516" s="77"/>
      <c r="W516" s="77"/>
      <c r="X516" s="77"/>
      <c r="Y516" s="77"/>
      <c r="Z516" s="77"/>
      <c r="AA516" s="77"/>
      <c r="AB516" s="77"/>
      <c r="AC516" s="77"/>
      <c r="AD516" s="77"/>
      <c r="AE516" s="77"/>
      <c r="AF516" s="77"/>
      <c r="AG516" s="77"/>
      <c r="AH516" s="77"/>
      <c r="AI516" s="77"/>
      <c r="AJ516" s="77"/>
      <c r="AK516" s="77"/>
      <c r="AL516" s="77"/>
      <c r="AM516" s="77"/>
      <c r="AN516" s="77"/>
      <c r="AO516" s="77"/>
    </row>
    <row r="517" spans="1:41" ht="12.75" customHeight="1" x14ac:dyDescent="0.3">
      <c r="A517" s="77"/>
      <c r="B517" s="77"/>
      <c r="C517" s="77"/>
      <c r="D517" s="77"/>
      <c r="E517" s="77"/>
      <c r="F517" s="77"/>
      <c r="G517" s="77"/>
      <c r="H517" s="77"/>
      <c r="I517" s="77"/>
      <c r="J517" s="77"/>
      <c r="K517" s="77"/>
      <c r="L517" s="77"/>
      <c r="M517" s="77"/>
      <c r="N517" s="77"/>
      <c r="O517" s="77"/>
      <c r="P517" s="77"/>
      <c r="Q517" s="77"/>
      <c r="R517" s="77"/>
      <c r="S517" s="77"/>
      <c r="T517" s="77"/>
      <c r="U517" s="77"/>
      <c r="V517" s="77"/>
      <c r="W517" s="77"/>
      <c r="X517" s="77"/>
      <c r="Y517" s="77"/>
      <c r="Z517" s="77"/>
      <c r="AA517" s="77"/>
      <c r="AB517" s="77"/>
      <c r="AC517" s="77"/>
      <c r="AD517" s="77"/>
      <c r="AE517" s="77"/>
      <c r="AF517" s="77"/>
      <c r="AG517" s="77"/>
      <c r="AH517" s="77"/>
      <c r="AI517" s="77"/>
      <c r="AJ517" s="77"/>
      <c r="AK517" s="77"/>
      <c r="AL517" s="77"/>
      <c r="AM517" s="77"/>
      <c r="AN517" s="77"/>
      <c r="AO517" s="77"/>
    </row>
    <row r="518" spans="1:41" ht="12.75" customHeight="1" x14ac:dyDescent="0.3">
      <c r="A518" s="77"/>
      <c r="B518" s="77"/>
      <c r="C518" s="77"/>
      <c r="D518" s="77"/>
      <c r="E518" s="77"/>
      <c r="F518" s="77"/>
      <c r="G518" s="77"/>
      <c r="H518" s="77"/>
      <c r="I518" s="77"/>
      <c r="J518" s="77"/>
      <c r="K518" s="77"/>
      <c r="L518" s="77"/>
      <c r="M518" s="77"/>
      <c r="N518" s="77"/>
      <c r="O518" s="77"/>
      <c r="P518" s="77"/>
      <c r="Q518" s="77"/>
      <c r="R518" s="77"/>
      <c r="S518" s="77"/>
      <c r="T518" s="77"/>
      <c r="U518" s="77"/>
      <c r="V518" s="77"/>
      <c r="W518" s="77"/>
      <c r="X518" s="77"/>
      <c r="Y518" s="77"/>
      <c r="Z518" s="77"/>
      <c r="AA518" s="77"/>
      <c r="AB518" s="77"/>
      <c r="AC518" s="77"/>
      <c r="AD518" s="77"/>
      <c r="AE518" s="77"/>
      <c r="AF518" s="77"/>
      <c r="AG518" s="77"/>
      <c r="AH518" s="77"/>
      <c r="AI518" s="77"/>
      <c r="AJ518" s="77"/>
      <c r="AK518" s="77"/>
      <c r="AL518" s="77"/>
      <c r="AM518" s="77"/>
      <c r="AN518" s="77"/>
      <c r="AO518" s="77"/>
    </row>
    <row r="519" spans="1:41" ht="12.75" customHeight="1" x14ac:dyDescent="0.3">
      <c r="A519" s="77"/>
      <c r="B519" s="77"/>
      <c r="C519" s="77"/>
      <c r="D519" s="77"/>
      <c r="E519" s="77"/>
      <c r="F519" s="77"/>
      <c r="G519" s="77"/>
      <c r="H519" s="77"/>
      <c r="I519" s="77"/>
      <c r="J519" s="77"/>
      <c r="K519" s="77"/>
      <c r="L519" s="77"/>
      <c r="M519" s="77"/>
      <c r="N519" s="77"/>
      <c r="O519" s="77"/>
      <c r="P519" s="77"/>
      <c r="Q519" s="77"/>
      <c r="R519" s="77"/>
      <c r="S519" s="77"/>
      <c r="T519" s="77"/>
      <c r="U519" s="77"/>
      <c r="V519" s="77"/>
      <c r="W519" s="77"/>
      <c r="X519" s="77"/>
      <c r="Y519" s="77"/>
      <c r="Z519" s="77"/>
      <c r="AA519" s="77"/>
      <c r="AB519" s="77"/>
      <c r="AC519" s="77"/>
      <c r="AD519" s="77"/>
      <c r="AE519" s="77"/>
      <c r="AF519" s="77"/>
      <c r="AG519" s="77"/>
      <c r="AH519" s="77"/>
      <c r="AI519" s="77"/>
      <c r="AJ519" s="77"/>
      <c r="AK519" s="77"/>
      <c r="AL519" s="77"/>
      <c r="AM519" s="77"/>
      <c r="AN519" s="77"/>
      <c r="AO519" s="77"/>
    </row>
    <row r="520" spans="1:41" ht="12.75" customHeight="1" x14ac:dyDescent="0.3">
      <c r="A520" s="77"/>
      <c r="B520" s="77"/>
      <c r="C520" s="77"/>
      <c r="D520" s="77"/>
      <c r="E520" s="77"/>
      <c r="F520" s="77"/>
      <c r="G520" s="77"/>
      <c r="H520" s="77"/>
      <c r="I520" s="77"/>
      <c r="J520" s="77"/>
      <c r="K520" s="77"/>
      <c r="L520" s="77"/>
      <c r="M520" s="77"/>
      <c r="N520" s="77"/>
      <c r="O520" s="77"/>
      <c r="P520" s="77"/>
      <c r="Q520" s="77"/>
      <c r="R520" s="77"/>
      <c r="S520" s="77"/>
      <c r="T520" s="77"/>
      <c r="U520" s="77"/>
      <c r="V520" s="77"/>
      <c r="W520" s="77"/>
      <c r="X520" s="77"/>
      <c r="Y520" s="77"/>
      <c r="Z520" s="77"/>
      <c r="AA520" s="77"/>
      <c r="AB520" s="77"/>
      <c r="AC520" s="77"/>
      <c r="AD520" s="77"/>
      <c r="AE520" s="77"/>
      <c r="AF520" s="77"/>
      <c r="AG520" s="77"/>
      <c r="AH520" s="77"/>
      <c r="AI520" s="77"/>
      <c r="AJ520" s="77"/>
      <c r="AK520" s="77"/>
      <c r="AL520" s="77"/>
      <c r="AM520" s="77"/>
      <c r="AN520" s="77"/>
      <c r="AO520" s="77"/>
    </row>
    <row r="521" spans="1:41" ht="12.75" customHeight="1" x14ac:dyDescent="0.3">
      <c r="A521" s="77"/>
      <c r="B521" s="77"/>
      <c r="C521" s="77"/>
      <c r="D521" s="77"/>
      <c r="E521" s="77"/>
      <c r="F521" s="77"/>
      <c r="G521" s="77"/>
      <c r="H521" s="77"/>
      <c r="I521" s="77"/>
      <c r="J521" s="77"/>
      <c r="K521" s="77"/>
      <c r="L521" s="77"/>
      <c r="M521" s="77"/>
      <c r="N521" s="77"/>
      <c r="O521" s="77"/>
      <c r="P521" s="77"/>
      <c r="Q521" s="77"/>
      <c r="R521" s="77"/>
      <c r="S521" s="77"/>
      <c r="T521" s="77"/>
      <c r="U521" s="77"/>
      <c r="V521" s="77"/>
      <c r="W521" s="77"/>
      <c r="X521" s="77"/>
      <c r="Y521" s="77"/>
      <c r="Z521" s="77"/>
      <c r="AA521" s="77"/>
      <c r="AB521" s="77"/>
      <c r="AC521" s="77"/>
      <c r="AD521" s="77"/>
      <c r="AE521" s="77"/>
      <c r="AF521" s="77"/>
      <c r="AG521" s="77"/>
      <c r="AH521" s="77"/>
      <c r="AI521" s="77"/>
      <c r="AJ521" s="77"/>
      <c r="AK521" s="77"/>
      <c r="AL521" s="77"/>
      <c r="AM521" s="77"/>
      <c r="AN521" s="77"/>
      <c r="AO521" s="77"/>
    </row>
    <row r="522" spans="1:41" ht="12.75" customHeight="1" x14ac:dyDescent="0.3">
      <c r="A522" s="77"/>
      <c r="B522" s="77"/>
      <c r="C522" s="77"/>
      <c r="D522" s="77"/>
      <c r="E522" s="77"/>
      <c r="F522" s="77"/>
      <c r="G522" s="77"/>
      <c r="H522" s="77"/>
      <c r="I522" s="77"/>
      <c r="J522" s="77"/>
      <c r="K522" s="77"/>
      <c r="L522" s="77"/>
      <c r="M522" s="77"/>
      <c r="N522" s="77"/>
      <c r="O522" s="77"/>
      <c r="P522" s="77"/>
      <c r="Q522" s="77"/>
      <c r="R522" s="77"/>
      <c r="S522" s="77"/>
      <c r="T522" s="77"/>
      <c r="U522" s="77"/>
      <c r="V522" s="77"/>
      <c r="W522" s="77"/>
      <c r="X522" s="77"/>
      <c r="Y522" s="77"/>
      <c r="Z522" s="77"/>
      <c r="AA522" s="77"/>
      <c r="AB522" s="77"/>
      <c r="AC522" s="77"/>
      <c r="AD522" s="77"/>
      <c r="AE522" s="77"/>
      <c r="AF522" s="77"/>
      <c r="AG522" s="77"/>
      <c r="AH522" s="77"/>
      <c r="AI522" s="77"/>
      <c r="AJ522" s="77"/>
      <c r="AK522" s="77"/>
      <c r="AL522" s="77"/>
      <c r="AM522" s="77"/>
      <c r="AN522" s="77"/>
      <c r="AO522" s="77"/>
    </row>
    <row r="523" spans="1:41" ht="12.75" customHeight="1" x14ac:dyDescent="0.3">
      <c r="A523" s="77"/>
      <c r="B523" s="77"/>
      <c r="C523" s="77"/>
      <c r="D523" s="77"/>
      <c r="E523" s="77"/>
      <c r="F523" s="77"/>
      <c r="G523" s="77"/>
      <c r="H523" s="77"/>
      <c r="I523" s="77"/>
      <c r="J523" s="77"/>
      <c r="K523" s="77"/>
      <c r="L523" s="77"/>
      <c r="M523" s="77"/>
      <c r="N523" s="77"/>
      <c r="O523" s="77"/>
      <c r="P523" s="77"/>
      <c r="Q523" s="77"/>
      <c r="R523" s="77"/>
      <c r="S523" s="77"/>
      <c r="T523" s="77"/>
      <c r="U523" s="77"/>
      <c r="V523" s="77"/>
      <c r="W523" s="77"/>
      <c r="X523" s="77"/>
      <c r="Y523" s="77"/>
      <c r="Z523" s="77"/>
      <c r="AA523" s="77"/>
      <c r="AB523" s="77"/>
      <c r="AC523" s="77"/>
      <c r="AD523" s="77"/>
      <c r="AE523" s="77"/>
      <c r="AF523" s="77"/>
      <c r="AG523" s="77"/>
      <c r="AH523" s="77"/>
      <c r="AI523" s="77"/>
      <c r="AJ523" s="77"/>
      <c r="AK523" s="77"/>
      <c r="AL523" s="77"/>
      <c r="AM523" s="77"/>
      <c r="AN523" s="77"/>
      <c r="AO523" s="77"/>
    </row>
    <row r="524" spans="1:41" ht="12.75" customHeight="1" x14ac:dyDescent="0.3">
      <c r="A524" s="77"/>
      <c r="B524" s="77"/>
      <c r="C524" s="77"/>
      <c r="D524" s="77"/>
      <c r="E524" s="77"/>
      <c r="F524" s="77"/>
      <c r="G524" s="77"/>
      <c r="H524" s="77"/>
      <c r="I524" s="77"/>
      <c r="J524" s="77"/>
      <c r="K524" s="77"/>
      <c r="L524" s="77"/>
      <c r="M524" s="77"/>
      <c r="N524" s="77"/>
      <c r="O524" s="77"/>
      <c r="P524" s="77"/>
      <c r="Q524" s="77"/>
      <c r="R524" s="77"/>
      <c r="S524" s="77"/>
      <c r="T524" s="77"/>
      <c r="U524" s="77"/>
      <c r="V524" s="77"/>
      <c r="W524" s="77"/>
      <c r="X524" s="77"/>
      <c r="Y524" s="77"/>
      <c r="Z524" s="77"/>
      <c r="AA524" s="77"/>
      <c r="AB524" s="77"/>
      <c r="AC524" s="77"/>
      <c r="AD524" s="77"/>
      <c r="AE524" s="77"/>
      <c r="AF524" s="77"/>
      <c r="AG524" s="77"/>
      <c r="AH524" s="77"/>
      <c r="AI524" s="77"/>
      <c r="AJ524" s="77"/>
      <c r="AK524" s="77"/>
      <c r="AL524" s="77"/>
      <c r="AM524" s="77"/>
      <c r="AN524" s="77"/>
      <c r="AO524" s="77"/>
    </row>
    <row r="525" spans="1:41" ht="12.75" customHeight="1" x14ac:dyDescent="0.3">
      <c r="A525" s="77"/>
      <c r="B525" s="77"/>
      <c r="C525" s="77"/>
      <c r="D525" s="77"/>
      <c r="E525" s="77"/>
      <c r="F525" s="77"/>
      <c r="G525" s="77"/>
      <c r="H525" s="77"/>
      <c r="I525" s="77"/>
      <c r="J525" s="77"/>
      <c r="K525" s="77"/>
      <c r="L525" s="77"/>
      <c r="M525" s="77"/>
      <c r="N525" s="77"/>
      <c r="O525" s="77"/>
      <c r="P525" s="77"/>
      <c r="Q525" s="77"/>
      <c r="R525" s="77"/>
      <c r="S525" s="77"/>
      <c r="T525" s="77"/>
      <c r="U525" s="77"/>
      <c r="V525" s="77"/>
      <c r="W525" s="77"/>
      <c r="X525" s="77"/>
      <c r="Y525" s="77"/>
      <c r="Z525" s="77"/>
      <c r="AA525" s="77"/>
      <c r="AB525" s="77"/>
      <c r="AC525" s="77"/>
      <c r="AD525" s="77"/>
      <c r="AE525" s="77"/>
      <c r="AF525" s="77"/>
      <c r="AG525" s="77"/>
      <c r="AH525" s="77"/>
      <c r="AI525" s="77"/>
      <c r="AJ525" s="77"/>
      <c r="AK525" s="77"/>
      <c r="AL525" s="77"/>
      <c r="AM525" s="77"/>
      <c r="AN525" s="77"/>
      <c r="AO525" s="77"/>
    </row>
    <row r="526" spans="1:41" ht="12.75" customHeight="1" x14ac:dyDescent="0.3">
      <c r="A526" s="77"/>
      <c r="B526" s="77"/>
      <c r="C526" s="77"/>
      <c r="D526" s="77"/>
      <c r="E526" s="77"/>
      <c r="F526" s="77"/>
      <c r="G526" s="77"/>
      <c r="H526" s="77"/>
      <c r="I526" s="77"/>
      <c r="J526" s="77"/>
      <c r="K526" s="77"/>
      <c r="L526" s="77"/>
      <c r="M526" s="77"/>
      <c r="N526" s="77"/>
      <c r="O526" s="77"/>
      <c r="P526" s="77"/>
      <c r="Q526" s="77"/>
      <c r="R526" s="77"/>
      <c r="S526" s="77"/>
      <c r="T526" s="77"/>
      <c r="U526" s="77"/>
      <c r="V526" s="77"/>
      <c r="W526" s="77"/>
      <c r="X526" s="77"/>
      <c r="Y526" s="77"/>
      <c r="Z526" s="77"/>
      <c r="AA526" s="77"/>
      <c r="AB526" s="77"/>
      <c r="AC526" s="77"/>
      <c r="AD526" s="77"/>
      <c r="AE526" s="77"/>
      <c r="AF526" s="77"/>
      <c r="AG526" s="77"/>
      <c r="AH526" s="77"/>
      <c r="AI526" s="77"/>
      <c r="AJ526" s="77"/>
      <c r="AK526" s="77"/>
      <c r="AL526" s="77"/>
      <c r="AM526" s="77"/>
      <c r="AN526" s="77"/>
      <c r="AO526" s="77"/>
    </row>
    <row r="527" spans="1:41" ht="12.75" customHeight="1" x14ac:dyDescent="0.3">
      <c r="A527" s="77"/>
      <c r="B527" s="77"/>
      <c r="C527" s="77"/>
      <c r="D527" s="77"/>
      <c r="E527" s="77"/>
      <c r="F527" s="77"/>
      <c r="G527" s="77"/>
      <c r="H527" s="77"/>
      <c r="I527" s="77"/>
      <c r="J527" s="77"/>
      <c r="K527" s="77"/>
      <c r="L527" s="77"/>
      <c r="M527" s="77"/>
      <c r="N527" s="77"/>
      <c r="O527" s="77"/>
      <c r="P527" s="77"/>
      <c r="Q527" s="77"/>
      <c r="R527" s="77"/>
      <c r="S527" s="77"/>
      <c r="T527" s="77"/>
      <c r="U527" s="77"/>
      <c r="V527" s="77"/>
      <c r="W527" s="77"/>
      <c r="X527" s="77"/>
      <c r="Y527" s="77"/>
      <c r="Z527" s="77"/>
      <c r="AA527" s="77"/>
      <c r="AB527" s="77"/>
      <c r="AC527" s="77"/>
      <c r="AD527" s="77"/>
      <c r="AE527" s="77"/>
      <c r="AF527" s="77"/>
      <c r="AG527" s="77"/>
      <c r="AH527" s="77"/>
      <c r="AI527" s="77"/>
      <c r="AJ527" s="77"/>
      <c r="AK527" s="77"/>
      <c r="AL527" s="77"/>
      <c r="AM527" s="77"/>
      <c r="AN527" s="77"/>
      <c r="AO527" s="77"/>
    </row>
    <row r="528" spans="1:41" ht="12.75" customHeight="1" x14ac:dyDescent="0.3">
      <c r="A528" s="77"/>
      <c r="B528" s="77"/>
      <c r="C528" s="77"/>
      <c r="D528" s="77"/>
      <c r="E528" s="77"/>
      <c r="F528" s="77"/>
      <c r="G528" s="77"/>
      <c r="H528" s="77"/>
      <c r="I528" s="77"/>
      <c r="J528" s="77"/>
      <c r="K528" s="77"/>
      <c r="L528" s="77"/>
      <c r="M528" s="77"/>
      <c r="N528" s="77"/>
      <c r="O528" s="77"/>
      <c r="P528" s="77"/>
      <c r="Q528" s="77"/>
      <c r="R528" s="77"/>
      <c r="S528" s="77"/>
      <c r="T528" s="77"/>
      <c r="U528" s="77"/>
      <c r="V528" s="77"/>
      <c r="W528" s="77"/>
      <c r="X528" s="77"/>
      <c r="Y528" s="77"/>
      <c r="Z528" s="77"/>
      <c r="AA528" s="77"/>
      <c r="AB528" s="77"/>
      <c r="AC528" s="77"/>
      <c r="AD528" s="77"/>
      <c r="AE528" s="77"/>
      <c r="AF528" s="77"/>
      <c r="AG528" s="77"/>
      <c r="AH528" s="77"/>
      <c r="AI528" s="77"/>
      <c r="AJ528" s="77"/>
      <c r="AK528" s="77"/>
      <c r="AL528" s="77"/>
      <c r="AM528" s="77"/>
      <c r="AN528" s="77"/>
      <c r="AO528" s="77"/>
    </row>
    <row r="529" spans="1:41" ht="12.75" customHeight="1" x14ac:dyDescent="0.3">
      <c r="A529" s="77"/>
      <c r="B529" s="77"/>
      <c r="C529" s="77"/>
      <c r="D529" s="77"/>
      <c r="E529" s="77"/>
      <c r="F529" s="77"/>
      <c r="G529" s="77"/>
      <c r="H529" s="77"/>
      <c r="I529" s="77"/>
      <c r="J529" s="77"/>
      <c r="K529" s="77"/>
      <c r="L529" s="77"/>
      <c r="M529" s="77"/>
      <c r="N529" s="77"/>
      <c r="O529" s="77"/>
      <c r="P529" s="77"/>
      <c r="Q529" s="77"/>
      <c r="R529" s="77"/>
      <c r="S529" s="77"/>
      <c r="T529" s="77"/>
      <c r="U529" s="77"/>
      <c r="V529" s="77"/>
      <c r="W529" s="77"/>
      <c r="X529" s="77"/>
      <c r="Y529" s="77"/>
      <c r="Z529" s="77"/>
      <c r="AA529" s="77"/>
      <c r="AB529" s="77"/>
      <c r="AC529" s="77"/>
      <c r="AD529" s="77"/>
      <c r="AE529" s="77"/>
      <c r="AF529" s="77"/>
      <c r="AG529" s="77"/>
      <c r="AH529" s="77"/>
      <c r="AI529" s="77"/>
      <c r="AJ529" s="77"/>
      <c r="AK529" s="77"/>
      <c r="AL529" s="77"/>
      <c r="AM529" s="77"/>
      <c r="AN529" s="77"/>
      <c r="AO529" s="77"/>
    </row>
    <row r="530" spans="1:41" ht="12.75" customHeight="1" x14ac:dyDescent="0.3">
      <c r="A530" s="77"/>
      <c r="B530" s="77"/>
      <c r="C530" s="77"/>
      <c r="D530" s="77"/>
      <c r="E530" s="77"/>
      <c r="F530" s="77"/>
      <c r="G530" s="77"/>
      <c r="H530" s="77"/>
      <c r="I530" s="77"/>
      <c r="J530" s="77"/>
      <c r="K530" s="77"/>
      <c r="L530" s="77"/>
      <c r="M530" s="77"/>
      <c r="N530" s="77"/>
      <c r="O530" s="77"/>
      <c r="P530" s="77"/>
      <c r="Q530" s="77"/>
      <c r="R530" s="77"/>
      <c r="S530" s="77"/>
      <c r="T530" s="77"/>
      <c r="U530" s="77"/>
      <c r="V530" s="77"/>
      <c r="W530" s="77"/>
      <c r="X530" s="77"/>
      <c r="Y530" s="77"/>
      <c r="Z530" s="77"/>
      <c r="AA530" s="77"/>
      <c r="AB530" s="77"/>
      <c r="AC530" s="77"/>
      <c r="AD530" s="77"/>
      <c r="AE530" s="77"/>
      <c r="AF530" s="77"/>
      <c r="AG530" s="77"/>
      <c r="AH530" s="77"/>
      <c r="AI530" s="77"/>
      <c r="AJ530" s="77"/>
      <c r="AK530" s="77"/>
      <c r="AL530" s="77"/>
      <c r="AM530" s="77"/>
      <c r="AN530" s="77"/>
      <c r="AO530" s="77"/>
    </row>
    <row r="531" spans="1:41" ht="12.75" customHeight="1" x14ac:dyDescent="0.3">
      <c r="A531" s="77"/>
      <c r="B531" s="77"/>
      <c r="C531" s="77"/>
      <c r="D531" s="77"/>
      <c r="E531" s="77"/>
      <c r="F531" s="77"/>
      <c r="G531" s="77"/>
      <c r="H531" s="77"/>
      <c r="I531" s="77"/>
      <c r="J531" s="77"/>
      <c r="K531" s="77"/>
      <c r="L531" s="77"/>
      <c r="M531" s="77"/>
      <c r="N531" s="77"/>
      <c r="O531" s="77"/>
      <c r="P531" s="77"/>
      <c r="Q531" s="77"/>
      <c r="R531" s="77"/>
      <c r="S531" s="77"/>
      <c r="T531" s="77"/>
      <c r="U531" s="77"/>
      <c r="V531" s="77"/>
      <c r="W531" s="77"/>
      <c r="X531" s="77"/>
      <c r="Y531" s="77"/>
      <c r="Z531" s="77"/>
      <c r="AA531" s="77"/>
      <c r="AB531" s="77"/>
      <c r="AC531" s="77"/>
      <c r="AD531" s="77"/>
      <c r="AE531" s="77"/>
      <c r="AF531" s="77"/>
      <c r="AG531" s="77"/>
      <c r="AH531" s="77"/>
      <c r="AI531" s="77"/>
      <c r="AJ531" s="77"/>
      <c r="AK531" s="77"/>
      <c r="AL531" s="77"/>
      <c r="AM531" s="77"/>
      <c r="AN531" s="77"/>
      <c r="AO531" s="77"/>
    </row>
    <row r="532" spans="1:41" ht="12.75" customHeight="1" x14ac:dyDescent="0.3">
      <c r="A532" s="77"/>
      <c r="B532" s="77"/>
      <c r="C532" s="77"/>
      <c r="D532" s="77"/>
      <c r="E532" s="77"/>
      <c r="F532" s="77"/>
      <c r="G532" s="77"/>
      <c r="H532" s="77"/>
      <c r="I532" s="77"/>
      <c r="J532" s="77"/>
      <c r="K532" s="77"/>
      <c r="L532" s="77"/>
      <c r="M532" s="77"/>
      <c r="N532" s="77"/>
      <c r="O532" s="77"/>
      <c r="P532" s="77"/>
      <c r="Q532" s="77"/>
      <c r="R532" s="77"/>
      <c r="S532" s="77"/>
      <c r="T532" s="77"/>
      <c r="U532" s="77"/>
      <c r="V532" s="77"/>
      <c r="W532" s="77"/>
      <c r="X532" s="77"/>
      <c r="Y532" s="77"/>
      <c r="Z532" s="77"/>
      <c r="AA532" s="77"/>
      <c r="AB532" s="77"/>
      <c r="AC532" s="77"/>
      <c r="AD532" s="77"/>
      <c r="AE532" s="77"/>
      <c r="AF532" s="77"/>
      <c r="AG532" s="77"/>
      <c r="AH532" s="77"/>
      <c r="AI532" s="77"/>
      <c r="AJ532" s="77"/>
      <c r="AK532" s="77"/>
      <c r="AL532" s="77"/>
      <c r="AM532" s="77"/>
      <c r="AN532" s="77"/>
      <c r="AO532" s="77"/>
    </row>
    <row r="533" spans="1:41" ht="12.75" customHeight="1" x14ac:dyDescent="0.3">
      <c r="A533" s="77"/>
      <c r="B533" s="77"/>
      <c r="C533" s="77"/>
      <c r="D533" s="77"/>
      <c r="E533" s="77"/>
      <c r="F533" s="77"/>
      <c r="G533" s="77"/>
      <c r="H533" s="77"/>
      <c r="I533" s="77"/>
      <c r="J533" s="77"/>
      <c r="K533" s="77"/>
      <c r="L533" s="77"/>
      <c r="M533" s="77"/>
      <c r="N533" s="77"/>
      <c r="O533" s="77"/>
      <c r="P533" s="77"/>
      <c r="Q533" s="77"/>
      <c r="R533" s="77"/>
      <c r="S533" s="77"/>
      <c r="T533" s="77"/>
      <c r="U533" s="77"/>
      <c r="V533" s="77"/>
      <c r="W533" s="77"/>
      <c r="X533" s="77"/>
      <c r="Y533" s="77"/>
      <c r="Z533" s="77"/>
      <c r="AA533" s="77"/>
      <c r="AB533" s="77"/>
      <c r="AC533" s="77"/>
      <c r="AD533" s="77"/>
      <c r="AE533" s="77"/>
      <c r="AF533" s="77"/>
      <c r="AG533" s="77"/>
      <c r="AH533" s="77"/>
      <c r="AI533" s="77"/>
      <c r="AJ533" s="77"/>
      <c r="AK533" s="77"/>
      <c r="AL533" s="77"/>
      <c r="AM533" s="77"/>
      <c r="AN533" s="77"/>
      <c r="AO533" s="77"/>
    </row>
    <row r="534" spans="1:41" ht="12.75" customHeight="1" x14ac:dyDescent="0.3">
      <c r="A534" s="77"/>
      <c r="B534" s="77"/>
      <c r="C534" s="77"/>
      <c r="D534" s="77"/>
      <c r="E534" s="77"/>
      <c r="F534" s="77"/>
      <c r="G534" s="77"/>
      <c r="H534" s="77"/>
      <c r="I534" s="77"/>
      <c r="J534" s="77"/>
      <c r="K534" s="77"/>
      <c r="L534" s="77"/>
      <c r="M534" s="77"/>
      <c r="N534" s="77"/>
      <c r="O534" s="77"/>
      <c r="P534" s="77"/>
      <c r="Q534" s="77"/>
      <c r="R534" s="77"/>
      <c r="S534" s="77"/>
      <c r="T534" s="77"/>
      <c r="U534" s="77"/>
      <c r="V534" s="77"/>
      <c r="W534" s="77"/>
      <c r="X534" s="77"/>
      <c r="Y534" s="77"/>
      <c r="Z534" s="77"/>
      <c r="AA534" s="77"/>
      <c r="AB534" s="77"/>
      <c r="AC534" s="77"/>
      <c r="AD534" s="77"/>
      <c r="AE534" s="77"/>
      <c r="AF534" s="77"/>
      <c r="AG534" s="77"/>
      <c r="AH534" s="77"/>
      <c r="AI534" s="77"/>
      <c r="AJ534" s="77"/>
      <c r="AK534" s="77"/>
      <c r="AL534" s="77"/>
      <c r="AM534" s="77"/>
      <c r="AN534" s="77"/>
      <c r="AO534" s="77"/>
    </row>
    <row r="535" spans="1:41" ht="12.75" customHeight="1" x14ac:dyDescent="0.3">
      <c r="A535" s="77"/>
      <c r="B535" s="77"/>
      <c r="C535" s="77"/>
      <c r="D535" s="77"/>
      <c r="E535" s="77"/>
      <c r="F535" s="77"/>
      <c r="G535" s="77"/>
      <c r="H535" s="77"/>
      <c r="I535" s="77"/>
      <c r="J535" s="77"/>
      <c r="K535" s="77"/>
      <c r="L535" s="77"/>
      <c r="M535" s="77"/>
      <c r="N535" s="77"/>
      <c r="O535" s="77"/>
      <c r="P535" s="77"/>
      <c r="Q535" s="77"/>
      <c r="R535" s="77"/>
      <c r="S535" s="77"/>
      <c r="T535" s="77"/>
      <c r="U535" s="77"/>
      <c r="V535" s="77"/>
      <c r="W535" s="77"/>
      <c r="X535" s="77"/>
      <c r="Y535" s="77"/>
      <c r="Z535" s="77"/>
      <c r="AA535" s="77"/>
      <c r="AB535" s="77"/>
      <c r="AC535" s="77"/>
      <c r="AD535" s="77"/>
      <c r="AE535" s="77"/>
      <c r="AF535" s="77"/>
      <c r="AG535" s="77"/>
      <c r="AH535" s="77"/>
      <c r="AI535" s="77"/>
      <c r="AJ535" s="77"/>
      <c r="AK535" s="77"/>
      <c r="AL535" s="77"/>
      <c r="AM535" s="77"/>
      <c r="AN535" s="77"/>
      <c r="AO535" s="77"/>
    </row>
    <row r="536" spans="1:41" ht="12.75" customHeight="1" x14ac:dyDescent="0.3">
      <c r="A536" s="77"/>
      <c r="B536" s="77"/>
      <c r="C536" s="77"/>
      <c r="D536" s="77"/>
      <c r="E536" s="77"/>
      <c r="F536" s="77"/>
      <c r="G536" s="77"/>
      <c r="H536" s="77"/>
      <c r="I536" s="77"/>
      <c r="J536" s="77"/>
      <c r="K536" s="77"/>
      <c r="L536" s="77"/>
      <c r="M536" s="77"/>
      <c r="N536" s="77"/>
      <c r="O536" s="77"/>
      <c r="P536" s="77"/>
      <c r="Q536" s="77"/>
      <c r="R536" s="77"/>
      <c r="S536" s="77"/>
      <c r="T536" s="77"/>
      <c r="U536" s="77"/>
      <c r="V536" s="77"/>
      <c r="W536" s="77"/>
      <c r="X536" s="77"/>
      <c r="Y536" s="77"/>
      <c r="Z536" s="77"/>
      <c r="AA536" s="77"/>
      <c r="AB536" s="77"/>
      <c r="AC536" s="77"/>
      <c r="AD536" s="77"/>
      <c r="AE536" s="77"/>
      <c r="AF536" s="77"/>
      <c r="AG536" s="77"/>
      <c r="AH536" s="77"/>
      <c r="AI536" s="77"/>
      <c r="AJ536" s="77"/>
      <c r="AK536" s="77"/>
      <c r="AL536" s="77"/>
      <c r="AM536" s="77"/>
      <c r="AN536" s="77"/>
      <c r="AO536" s="77"/>
    </row>
    <row r="537" spans="1:41" ht="12.75" customHeight="1" x14ac:dyDescent="0.3">
      <c r="A537" s="77"/>
      <c r="B537" s="77"/>
      <c r="C537" s="77"/>
      <c r="D537" s="77"/>
      <c r="E537" s="77"/>
      <c r="F537" s="77"/>
      <c r="G537" s="77"/>
      <c r="H537" s="77"/>
      <c r="I537" s="77"/>
      <c r="J537" s="77"/>
      <c r="K537" s="77"/>
      <c r="L537" s="77"/>
      <c r="M537" s="77"/>
      <c r="N537" s="77"/>
      <c r="O537" s="77"/>
      <c r="P537" s="77"/>
      <c r="Q537" s="77"/>
      <c r="R537" s="77"/>
      <c r="S537" s="77"/>
      <c r="T537" s="77"/>
      <c r="U537" s="77"/>
      <c r="V537" s="77"/>
      <c r="W537" s="77"/>
      <c r="X537" s="77"/>
      <c r="Y537" s="77"/>
      <c r="Z537" s="77"/>
      <c r="AA537" s="77"/>
      <c r="AB537" s="77"/>
      <c r="AC537" s="77"/>
      <c r="AD537" s="77"/>
      <c r="AE537" s="77"/>
      <c r="AF537" s="77"/>
      <c r="AG537" s="77"/>
      <c r="AH537" s="77"/>
      <c r="AI537" s="77"/>
      <c r="AJ537" s="77"/>
      <c r="AK537" s="77"/>
      <c r="AL537" s="77"/>
      <c r="AM537" s="77"/>
      <c r="AN537" s="77"/>
      <c r="AO537" s="77"/>
    </row>
    <row r="538" spans="1:41" ht="12.75" customHeight="1" x14ac:dyDescent="0.3">
      <c r="A538" s="77"/>
      <c r="B538" s="77"/>
      <c r="C538" s="77"/>
      <c r="D538" s="77"/>
      <c r="E538" s="77"/>
      <c r="F538" s="77"/>
      <c r="G538" s="77"/>
      <c r="H538" s="77"/>
      <c r="I538" s="77"/>
      <c r="J538" s="77"/>
      <c r="K538" s="77"/>
      <c r="L538" s="77"/>
      <c r="M538" s="77"/>
      <c r="N538" s="77"/>
      <c r="O538" s="77"/>
      <c r="P538" s="77"/>
      <c r="Q538" s="77"/>
      <c r="R538" s="77"/>
      <c r="S538" s="77"/>
      <c r="T538" s="77"/>
      <c r="U538" s="77"/>
      <c r="V538" s="77"/>
      <c r="W538" s="77"/>
      <c r="X538" s="77"/>
      <c r="Y538" s="77"/>
      <c r="Z538" s="77"/>
      <c r="AA538" s="77"/>
      <c r="AB538" s="77"/>
      <c r="AC538" s="77"/>
      <c r="AD538" s="77"/>
      <c r="AE538" s="77"/>
      <c r="AF538" s="77"/>
      <c r="AG538" s="77"/>
      <c r="AH538" s="77"/>
      <c r="AI538" s="77"/>
      <c r="AJ538" s="77"/>
      <c r="AK538" s="77"/>
      <c r="AL538" s="77"/>
      <c r="AM538" s="77"/>
      <c r="AN538" s="77"/>
      <c r="AO538" s="77"/>
    </row>
    <row r="539" spans="1:41" ht="12.75" customHeight="1" x14ac:dyDescent="0.3">
      <c r="A539" s="77"/>
      <c r="B539" s="77"/>
      <c r="C539" s="77"/>
      <c r="D539" s="77"/>
      <c r="E539" s="77"/>
      <c r="F539" s="77"/>
      <c r="G539" s="77"/>
      <c r="H539" s="77"/>
      <c r="I539" s="77"/>
      <c r="J539" s="77"/>
      <c r="K539" s="77"/>
      <c r="L539" s="77"/>
      <c r="M539" s="77"/>
      <c r="N539" s="77"/>
      <c r="O539" s="77"/>
      <c r="P539" s="77"/>
      <c r="Q539" s="77"/>
      <c r="R539" s="77"/>
      <c r="S539" s="77"/>
      <c r="T539" s="77"/>
      <c r="U539" s="77"/>
      <c r="V539" s="77"/>
      <c r="W539" s="77"/>
      <c r="X539" s="77"/>
      <c r="Y539" s="77"/>
      <c r="Z539" s="77"/>
      <c r="AA539" s="77"/>
      <c r="AB539" s="77"/>
      <c r="AC539" s="77"/>
      <c r="AD539" s="77"/>
      <c r="AE539" s="77"/>
      <c r="AF539" s="77"/>
      <c r="AG539" s="77"/>
      <c r="AH539" s="77"/>
      <c r="AI539" s="77"/>
      <c r="AJ539" s="77"/>
      <c r="AK539" s="77"/>
      <c r="AL539" s="77"/>
      <c r="AM539" s="77"/>
      <c r="AN539" s="77"/>
      <c r="AO539" s="77"/>
    </row>
    <row r="540" spans="1:41" ht="12.75" customHeight="1" x14ac:dyDescent="0.3">
      <c r="A540" s="77"/>
      <c r="B540" s="77"/>
      <c r="C540" s="77"/>
      <c r="D540" s="77"/>
      <c r="E540" s="77"/>
      <c r="F540" s="77"/>
      <c r="G540" s="77"/>
      <c r="H540" s="77"/>
      <c r="I540" s="77"/>
      <c r="J540" s="77"/>
      <c r="K540" s="77"/>
      <c r="L540" s="77"/>
      <c r="M540" s="77"/>
      <c r="N540" s="77"/>
      <c r="O540" s="77"/>
      <c r="P540" s="77"/>
      <c r="Q540" s="77"/>
      <c r="R540" s="77"/>
      <c r="S540" s="77"/>
      <c r="T540" s="77"/>
      <c r="U540" s="77"/>
      <c r="V540" s="77"/>
      <c r="W540" s="77"/>
      <c r="X540" s="77"/>
      <c r="Y540" s="77"/>
      <c r="Z540" s="77"/>
      <c r="AA540" s="77"/>
      <c r="AB540" s="77"/>
      <c r="AC540" s="77"/>
      <c r="AD540" s="77"/>
      <c r="AE540" s="77"/>
      <c r="AF540" s="77"/>
      <c r="AG540" s="77"/>
      <c r="AH540" s="77"/>
      <c r="AI540" s="77"/>
      <c r="AJ540" s="77"/>
      <c r="AK540" s="77"/>
      <c r="AL540" s="77"/>
      <c r="AM540" s="77"/>
      <c r="AN540" s="77"/>
      <c r="AO540" s="77"/>
    </row>
    <row r="541" spans="1:41" ht="12.75" customHeight="1" x14ac:dyDescent="0.3">
      <c r="A541" s="77"/>
      <c r="B541" s="77"/>
      <c r="C541" s="77"/>
      <c r="D541" s="77"/>
      <c r="E541" s="77"/>
      <c r="F541" s="77"/>
      <c r="G541" s="77"/>
      <c r="H541" s="77"/>
      <c r="I541" s="77"/>
      <c r="J541" s="77"/>
      <c r="K541" s="77"/>
      <c r="L541" s="77"/>
      <c r="M541" s="77"/>
      <c r="N541" s="77"/>
      <c r="O541" s="77"/>
      <c r="P541" s="77"/>
      <c r="Q541" s="77"/>
      <c r="R541" s="77"/>
      <c r="S541" s="77"/>
      <c r="T541" s="77"/>
      <c r="U541" s="77"/>
      <c r="V541" s="77"/>
      <c r="W541" s="77"/>
      <c r="X541" s="77"/>
      <c r="Y541" s="77"/>
      <c r="Z541" s="77"/>
      <c r="AA541" s="77"/>
      <c r="AB541" s="77"/>
      <c r="AC541" s="77"/>
      <c r="AD541" s="77"/>
      <c r="AE541" s="77"/>
      <c r="AF541" s="77"/>
      <c r="AG541" s="77"/>
      <c r="AH541" s="77"/>
      <c r="AI541" s="77"/>
      <c r="AJ541" s="77"/>
      <c r="AK541" s="77"/>
      <c r="AL541" s="77"/>
      <c r="AM541" s="77"/>
      <c r="AN541" s="77"/>
      <c r="AO541" s="77"/>
    </row>
    <row r="542" spans="1:41" ht="12.75" customHeight="1" x14ac:dyDescent="0.3">
      <c r="A542" s="77"/>
      <c r="B542" s="77"/>
      <c r="C542" s="77"/>
      <c r="D542" s="77"/>
      <c r="E542" s="77"/>
      <c r="F542" s="77"/>
      <c r="G542" s="77"/>
      <c r="H542" s="77"/>
      <c r="I542" s="77"/>
      <c r="J542" s="77"/>
      <c r="K542" s="77"/>
      <c r="L542" s="77"/>
      <c r="M542" s="77"/>
      <c r="N542" s="77"/>
      <c r="O542" s="77"/>
      <c r="P542" s="77"/>
      <c r="Q542" s="77"/>
      <c r="R542" s="77"/>
      <c r="S542" s="77"/>
      <c r="T542" s="77"/>
      <c r="U542" s="77"/>
      <c r="V542" s="77"/>
      <c r="W542" s="77"/>
      <c r="X542" s="77"/>
      <c r="Y542" s="77"/>
      <c r="Z542" s="77"/>
      <c r="AA542" s="77"/>
      <c r="AB542" s="77"/>
      <c r="AC542" s="77"/>
      <c r="AD542" s="77"/>
      <c r="AE542" s="77"/>
      <c r="AF542" s="77"/>
      <c r="AG542" s="77"/>
      <c r="AH542" s="77"/>
      <c r="AI542" s="77"/>
      <c r="AJ542" s="77"/>
      <c r="AK542" s="77"/>
      <c r="AL542" s="77"/>
      <c r="AM542" s="77"/>
      <c r="AN542" s="77"/>
      <c r="AO542" s="77"/>
    </row>
    <row r="543" spans="1:41" ht="12.75" customHeight="1" x14ac:dyDescent="0.3">
      <c r="A543" s="77"/>
      <c r="B543" s="77"/>
      <c r="C543" s="77"/>
      <c r="D543" s="77"/>
      <c r="E543" s="77"/>
      <c r="F543" s="77"/>
      <c r="G543" s="77"/>
      <c r="H543" s="77"/>
      <c r="I543" s="77"/>
      <c r="J543" s="77"/>
      <c r="K543" s="77"/>
      <c r="L543" s="77"/>
      <c r="M543" s="77"/>
      <c r="N543" s="77"/>
      <c r="O543" s="77"/>
      <c r="P543" s="77"/>
      <c r="Q543" s="77"/>
      <c r="R543" s="77"/>
      <c r="S543" s="77"/>
      <c r="T543" s="77"/>
      <c r="U543" s="77"/>
      <c r="V543" s="77"/>
      <c r="W543" s="77"/>
      <c r="X543" s="77"/>
      <c r="Y543" s="77"/>
      <c r="Z543" s="77"/>
      <c r="AA543" s="77"/>
      <c r="AB543" s="77"/>
      <c r="AC543" s="77"/>
      <c r="AD543" s="77"/>
      <c r="AE543" s="77"/>
      <c r="AF543" s="77"/>
      <c r="AG543" s="77"/>
      <c r="AH543" s="77"/>
      <c r="AI543" s="77"/>
      <c r="AJ543" s="77"/>
      <c r="AK543" s="77"/>
      <c r="AL543" s="77"/>
      <c r="AM543" s="77"/>
      <c r="AN543" s="77"/>
      <c r="AO543" s="77"/>
    </row>
    <row r="544" spans="1:41" ht="12.75" customHeight="1" x14ac:dyDescent="0.3">
      <c r="A544" s="77"/>
      <c r="B544" s="77"/>
      <c r="C544" s="77"/>
      <c r="D544" s="77"/>
      <c r="E544" s="77"/>
      <c r="F544" s="77"/>
      <c r="G544" s="77"/>
      <c r="H544" s="77"/>
      <c r="I544" s="77"/>
      <c r="J544" s="77"/>
      <c r="K544" s="77"/>
      <c r="L544" s="77"/>
      <c r="M544" s="77"/>
      <c r="N544" s="77"/>
      <c r="O544" s="77"/>
      <c r="P544" s="77"/>
      <c r="Q544" s="77"/>
      <c r="R544" s="77"/>
      <c r="S544" s="77"/>
      <c r="T544" s="77"/>
      <c r="U544" s="77"/>
      <c r="V544" s="77"/>
      <c r="W544" s="77"/>
      <c r="X544" s="77"/>
      <c r="Y544" s="77"/>
      <c r="Z544" s="77"/>
      <c r="AA544" s="77"/>
      <c r="AB544" s="77"/>
      <c r="AC544" s="77"/>
      <c r="AD544" s="77"/>
      <c r="AE544" s="77"/>
      <c r="AF544" s="77"/>
      <c r="AG544" s="77"/>
      <c r="AH544" s="77"/>
      <c r="AI544" s="77"/>
      <c r="AJ544" s="77"/>
      <c r="AK544" s="77"/>
      <c r="AL544" s="77"/>
      <c r="AM544" s="77"/>
      <c r="AN544" s="77"/>
      <c r="AO544" s="77"/>
    </row>
    <row r="545" spans="1:41" ht="12.75" customHeight="1" x14ac:dyDescent="0.3">
      <c r="A545" s="77"/>
      <c r="B545" s="77"/>
      <c r="C545" s="77"/>
      <c r="D545" s="77"/>
      <c r="E545" s="77"/>
      <c r="F545" s="77"/>
      <c r="G545" s="77"/>
      <c r="H545" s="77"/>
      <c r="I545" s="77"/>
      <c r="J545" s="77"/>
      <c r="K545" s="77"/>
      <c r="L545" s="77"/>
      <c r="M545" s="77"/>
      <c r="N545" s="77"/>
      <c r="O545" s="77"/>
      <c r="P545" s="77"/>
      <c r="Q545" s="77"/>
      <c r="R545" s="77"/>
      <c r="S545" s="77"/>
      <c r="T545" s="77"/>
      <c r="U545" s="77"/>
      <c r="V545" s="77"/>
      <c r="W545" s="77"/>
      <c r="X545" s="77"/>
      <c r="Y545" s="77"/>
      <c r="Z545" s="77"/>
      <c r="AA545" s="77"/>
      <c r="AB545" s="77"/>
      <c r="AC545" s="77"/>
      <c r="AD545" s="77"/>
      <c r="AE545" s="77"/>
      <c r="AF545" s="77"/>
      <c r="AG545" s="77"/>
      <c r="AH545" s="77"/>
      <c r="AI545" s="77"/>
      <c r="AJ545" s="77"/>
      <c r="AK545" s="77"/>
      <c r="AL545" s="77"/>
      <c r="AM545" s="77"/>
      <c r="AN545" s="77"/>
      <c r="AO545" s="77"/>
    </row>
    <row r="546" spans="1:41" ht="12.75" customHeight="1" x14ac:dyDescent="0.3">
      <c r="A546" s="77"/>
      <c r="B546" s="77"/>
      <c r="C546" s="77"/>
      <c r="D546" s="77"/>
      <c r="E546" s="77"/>
      <c r="F546" s="77"/>
      <c r="G546" s="77"/>
      <c r="H546" s="77"/>
      <c r="I546" s="77"/>
      <c r="J546" s="77"/>
      <c r="K546" s="77"/>
      <c r="L546" s="77"/>
      <c r="M546" s="77"/>
      <c r="N546" s="77"/>
      <c r="O546" s="77"/>
      <c r="P546" s="77"/>
      <c r="Q546" s="77"/>
      <c r="R546" s="77"/>
      <c r="S546" s="77"/>
      <c r="T546" s="77"/>
      <c r="U546" s="77"/>
      <c r="V546" s="77"/>
      <c r="W546" s="77"/>
      <c r="X546" s="77"/>
      <c r="Y546" s="77"/>
      <c r="Z546" s="77"/>
      <c r="AA546" s="77"/>
      <c r="AB546" s="77"/>
      <c r="AC546" s="77"/>
      <c r="AD546" s="77"/>
      <c r="AE546" s="77"/>
      <c r="AF546" s="77"/>
      <c r="AG546" s="77"/>
      <c r="AH546" s="77"/>
      <c r="AI546" s="77"/>
      <c r="AJ546" s="77"/>
      <c r="AK546" s="77"/>
      <c r="AL546" s="77"/>
      <c r="AM546" s="77"/>
      <c r="AN546" s="77"/>
      <c r="AO546" s="77"/>
    </row>
    <row r="547" spans="1:41" ht="12.75" customHeight="1" x14ac:dyDescent="0.3">
      <c r="A547" s="77"/>
      <c r="B547" s="77"/>
      <c r="C547" s="77"/>
      <c r="D547" s="77"/>
      <c r="E547" s="77"/>
      <c r="F547" s="77"/>
      <c r="G547" s="77"/>
      <c r="H547" s="77"/>
      <c r="I547" s="77"/>
      <c r="J547" s="77"/>
      <c r="K547" s="77"/>
      <c r="L547" s="77"/>
      <c r="M547" s="77"/>
      <c r="N547" s="77"/>
      <c r="O547" s="77"/>
      <c r="P547" s="77"/>
      <c r="Q547" s="77"/>
      <c r="R547" s="77"/>
      <c r="S547" s="77"/>
      <c r="T547" s="77"/>
      <c r="U547" s="77"/>
      <c r="V547" s="77"/>
      <c r="W547" s="77"/>
      <c r="X547" s="77"/>
      <c r="Y547" s="77"/>
      <c r="Z547" s="77"/>
      <c r="AA547" s="77"/>
      <c r="AB547" s="77"/>
      <c r="AC547" s="77"/>
      <c r="AD547" s="77"/>
      <c r="AE547" s="77"/>
      <c r="AF547" s="77"/>
      <c r="AG547" s="77"/>
      <c r="AH547" s="77"/>
      <c r="AI547" s="77"/>
      <c r="AJ547" s="77"/>
      <c r="AK547" s="77"/>
      <c r="AL547" s="77"/>
      <c r="AM547" s="77"/>
      <c r="AN547" s="77"/>
      <c r="AO547" s="77"/>
    </row>
    <row r="548" spans="1:41" ht="12.75" customHeight="1" x14ac:dyDescent="0.3">
      <c r="A548" s="77"/>
      <c r="B548" s="77"/>
      <c r="C548" s="77"/>
      <c r="D548" s="77"/>
      <c r="E548" s="77"/>
      <c r="F548" s="77"/>
      <c r="G548" s="77"/>
      <c r="H548" s="77"/>
      <c r="I548" s="77"/>
      <c r="J548" s="77"/>
      <c r="K548" s="77"/>
      <c r="L548" s="77"/>
      <c r="M548" s="77"/>
      <c r="N548" s="77"/>
      <c r="O548" s="77"/>
      <c r="P548" s="77"/>
      <c r="Q548" s="77"/>
      <c r="R548" s="77"/>
      <c r="S548" s="77"/>
      <c r="T548" s="77"/>
      <c r="U548" s="77"/>
      <c r="V548" s="77"/>
      <c r="W548" s="77"/>
      <c r="X548" s="77"/>
      <c r="Y548" s="77"/>
      <c r="Z548" s="77"/>
      <c r="AA548" s="77"/>
      <c r="AB548" s="77"/>
      <c r="AC548" s="77"/>
      <c r="AD548" s="77"/>
      <c r="AE548" s="77"/>
      <c r="AF548" s="77"/>
      <c r="AG548" s="77"/>
      <c r="AH548" s="77"/>
      <c r="AI548" s="77"/>
      <c r="AJ548" s="77"/>
      <c r="AK548" s="77"/>
      <c r="AL548" s="77"/>
      <c r="AM548" s="77"/>
      <c r="AN548" s="77"/>
      <c r="AO548" s="77"/>
    </row>
    <row r="549" spans="1:41" ht="12.75" customHeight="1" x14ac:dyDescent="0.3">
      <c r="A549" s="77"/>
      <c r="B549" s="77"/>
      <c r="C549" s="77"/>
      <c r="D549" s="77"/>
      <c r="E549" s="77"/>
      <c r="F549" s="77"/>
      <c r="G549" s="77"/>
      <c r="H549" s="77"/>
      <c r="I549" s="77"/>
      <c r="J549" s="77"/>
      <c r="K549" s="77"/>
      <c r="L549" s="77"/>
      <c r="M549" s="77"/>
      <c r="N549" s="77"/>
      <c r="O549" s="77"/>
      <c r="P549" s="77"/>
      <c r="Q549" s="77"/>
      <c r="R549" s="77"/>
      <c r="S549" s="77"/>
      <c r="T549" s="77"/>
      <c r="U549" s="77"/>
      <c r="V549" s="77"/>
      <c r="W549" s="77"/>
      <c r="X549" s="77"/>
      <c r="Y549" s="77"/>
      <c r="Z549" s="77"/>
      <c r="AA549" s="77"/>
      <c r="AB549" s="77"/>
      <c r="AC549" s="77"/>
      <c r="AD549" s="77"/>
      <c r="AE549" s="77"/>
      <c r="AF549" s="77"/>
      <c r="AG549" s="77"/>
      <c r="AH549" s="77"/>
      <c r="AI549" s="77"/>
      <c r="AJ549" s="77"/>
      <c r="AK549" s="77"/>
      <c r="AL549" s="77"/>
      <c r="AM549" s="77"/>
      <c r="AN549" s="77"/>
      <c r="AO549" s="77"/>
    </row>
    <row r="550" spans="1:41" ht="12.75" customHeight="1" x14ac:dyDescent="0.3">
      <c r="A550" s="77"/>
      <c r="B550" s="77"/>
      <c r="C550" s="77"/>
      <c r="D550" s="77"/>
      <c r="E550" s="77"/>
      <c r="F550" s="77"/>
      <c r="G550" s="77"/>
      <c r="H550" s="77"/>
      <c r="I550" s="77"/>
      <c r="J550" s="77"/>
      <c r="K550" s="77"/>
      <c r="L550" s="77"/>
      <c r="M550" s="77"/>
      <c r="N550" s="77"/>
      <c r="O550" s="77"/>
      <c r="P550" s="77"/>
      <c r="Q550" s="77"/>
      <c r="R550" s="77"/>
      <c r="S550" s="77"/>
      <c r="T550" s="77"/>
      <c r="U550" s="77"/>
      <c r="V550" s="77"/>
      <c r="W550" s="77"/>
      <c r="X550" s="77"/>
      <c r="Y550" s="77"/>
      <c r="Z550" s="77"/>
      <c r="AA550" s="77"/>
      <c r="AB550" s="77"/>
      <c r="AC550" s="77"/>
      <c r="AD550" s="77"/>
      <c r="AE550" s="77"/>
      <c r="AF550" s="77"/>
      <c r="AG550" s="77"/>
      <c r="AH550" s="77"/>
      <c r="AI550" s="77"/>
      <c r="AJ550" s="77"/>
      <c r="AK550" s="77"/>
      <c r="AL550" s="77"/>
      <c r="AM550" s="77"/>
      <c r="AN550" s="77"/>
      <c r="AO550" s="77"/>
    </row>
    <row r="551" spans="1:41" ht="12.75" customHeight="1" x14ac:dyDescent="0.3">
      <c r="A551" s="77"/>
      <c r="B551" s="77"/>
      <c r="C551" s="77"/>
      <c r="D551" s="77"/>
      <c r="E551" s="77"/>
      <c r="F551" s="77"/>
      <c r="G551" s="77"/>
      <c r="H551" s="77"/>
      <c r="I551" s="77"/>
      <c r="J551" s="77"/>
      <c r="K551" s="77"/>
      <c r="L551" s="77"/>
      <c r="M551" s="77"/>
      <c r="N551" s="77"/>
      <c r="O551" s="77"/>
      <c r="P551" s="77"/>
      <c r="Q551" s="77"/>
      <c r="R551" s="77"/>
      <c r="S551" s="77"/>
      <c r="T551" s="77"/>
      <c r="U551" s="77"/>
      <c r="V551" s="77"/>
      <c r="W551" s="77"/>
      <c r="X551" s="77"/>
      <c r="Y551" s="77"/>
      <c r="Z551" s="77"/>
      <c r="AA551" s="77"/>
      <c r="AB551" s="77"/>
      <c r="AC551" s="77"/>
      <c r="AD551" s="77"/>
      <c r="AE551" s="77"/>
      <c r="AF551" s="77"/>
      <c r="AG551" s="77"/>
      <c r="AH551" s="77"/>
      <c r="AI551" s="77"/>
      <c r="AJ551" s="77"/>
      <c r="AK551" s="77"/>
      <c r="AL551" s="77"/>
      <c r="AM551" s="77"/>
      <c r="AN551" s="77"/>
      <c r="AO551" s="77"/>
    </row>
    <row r="552" spans="1:41" ht="12.75" customHeight="1" x14ac:dyDescent="0.3">
      <c r="A552" s="77"/>
      <c r="B552" s="77"/>
      <c r="C552" s="77"/>
      <c r="D552" s="77"/>
      <c r="E552" s="77"/>
      <c r="F552" s="77"/>
      <c r="G552" s="77"/>
      <c r="H552" s="77"/>
      <c r="I552" s="77"/>
      <c r="J552" s="77"/>
      <c r="K552" s="77"/>
      <c r="L552" s="77"/>
      <c r="M552" s="77"/>
      <c r="N552" s="77"/>
      <c r="O552" s="77"/>
      <c r="P552" s="77"/>
      <c r="Q552" s="77"/>
      <c r="R552" s="77"/>
      <c r="S552" s="77"/>
      <c r="T552" s="77"/>
      <c r="U552" s="77"/>
      <c r="V552" s="77"/>
      <c r="W552" s="77"/>
      <c r="X552" s="77"/>
      <c r="Y552" s="77"/>
      <c r="Z552" s="77"/>
      <c r="AA552" s="77"/>
      <c r="AB552" s="77"/>
      <c r="AC552" s="77"/>
      <c r="AD552" s="77"/>
      <c r="AE552" s="77"/>
      <c r="AF552" s="77"/>
      <c r="AG552" s="77"/>
      <c r="AH552" s="77"/>
      <c r="AI552" s="77"/>
      <c r="AJ552" s="77"/>
      <c r="AK552" s="77"/>
      <c r="AL552" s="77"/>
      <c r="AM552" s="77"/>
      <c r="AN552" s="77"/>
      <c r="AO552" s="77"/>
    </row>
    <row r="553" spans="1:41" ht="12.75" customHeight="1" x14ac:dyDescent="0.3">
      <c r="A553" s="77"/>
      <c r="B553" s="77"/>
      <c r="C553" s="77"/>
      <c r="D553" s="77"/>
      <c r="E553" s="77"/>
      <c r="F553" s="77"/>
      <c r="G553" s="77"/>
      <c r="H553" s="77"/>
      <c r="I553" s="77"/>
      <c r="J553" s="77"/>
      <c r="K553" s="77"/>
      <c r="L553" s="77"/>
      <c r="M553" s="77"/>
      <c r="N553" s="77"/>
      <c r="O553" s="77"/>
      <c r="P553" s="77"/>
      <c r="Q553" s="77"/>
      <c r="R553" s="77"/>
      <c r="S553" s="77"/>
      <c r="T553" s="77"/>
      <c r="U553" s="77"/>
      <c r="V553" s="77"/>
      <c r="W553" s="77"/>
      <c r="X553" s="77"/>
      <c r="Y553" s="77"/>
      <c r="Z553" s="77"/>
      <c r="AA553" s="77"/>
      <c r="AB553" s="77"/>
      <c r="AC553" s="77"/>
      <c r="AD553" s="77"/>
      <c r="AE553" s="77"/>
      <c r="AF553" s="77"/>
      <c r="AG553" s="77"/>
      <c r="AH553" s="77"/>
      <c r="AI553" s="77"/>
      <c r="AJ553" s="77"/>
      <c r="AK553" s="77"/>
      <c r="AL553" s="77"/>
      <c r="AM553" s="77"/>
      <c r="AN553" s="77"/>
      <c r="AO553" s="77"/>
    </row>
    <row r="554" spans="1:41" ht="12.75" customHeight="1" x14ac:dyDescent="0.3">
      <c r="A554" s="77"/>
      <c r="B554" s="77"/>
      <c r="C554" s="77"/>
      <c r="D554" s="77"/>
      <c r="E554" s="77"/>
      <c r="F554" s="77"/>
      <c r="G554" s="77"/>
      <c r="H554" s="77"/>
      <c r="I554" s="77"/>
      <c r="J554" s="77"/>
      <c r="K554" s="77"/>
      <c r="L554" s="77"/>
      <c r="M554" s="77"/>
      <c r="N554" s="77"/>
      <c r="O554" s="77"/>
      <c r="P554" s="77"/>
      <c r="Q554" s="77"/>
      <c r="R554" s="77"/>
      <c r="S554" s="77"/>
      <c r="T554" s="77"/>
      <c r="U554" s="77"/>
      <c r="V554" s="77"/>
      <c r="W554" s="77"/>
      <c r="X554" s="77"/>
      <c r="Y554" s="77"/>
      <c r="Z554" s="77"/>
      <c r="AA554" s="77"/>
      <c r="AB554" s="77"/>
      <c r="AC554" s="77"/>
      <c r="AD554" s="77"/>
      <c r="AE554" s="77"/>
      <c r="AF554" s="77"/>
      <c r="AG554" s="77"/>
      <c r="AH554" s="77"/>
      <c r="AI554" s="77"/>
      <c r="AJ554" s="77"/>
      <c r="AK554" s="77"/>
      <c r="AL554" s="77"/>
      <c r="AM554" s="77"/>
      <c r="AN554" s="77"/>
      <c r="AO554" s="77"/>
    </row>
    <row r="555" spans="1:41" ht="12.75" customHeight="1" x14ac:dyDescent="0.3">
      <c r="A555" s="77"/>
      <c r="B555" s="77"/>
      <c r="C555" s="77"/>
      <c r="D555" s="77"/>
      <c r="E555" s="77"/>
      <c r="F555" s="77"/>
      <c r="G555" s="77"/>
      <c r="H555" s="77"/>
      <c r="I555" s="77"/>
      <c r="J555" s="77"/>
      <c r="K555" s="77"/>
      <c r="L555" s="77"/>
      <c r="M555" s="77"/>
      <c r="N555" s="77"/>
      <c r="O555" s="77"/>
      <c r="P555" s="77"/>
      <c r="Q555" s="77"/>
      <c r="R555" s="77"/>
      <c r="S555" s="77"/>
      <c r="T555" s="77"/>
      <c r="U555" s="77"/>
      <c r="V555" s="77"/>
      <c r="W555" s="77"/>
      <c r="X555" s="77"/>
      <c r="Y555" s="77"/>
      <c r="Z555" s="77"/>
      <c r="AA555" s="77"/>
      <c r="AB555" s="77"/>
      <c r="AC555" s="77"/>
      <c r="AD555" s="77"/>
      <c r="AE555" s="77"/>
      <c r="AF555" s="77"/>
      <c r="AG555" s="77"/>
      <c r="AH555" s="77"/>
      <c r="AI555" s="77"/>
      <c r="AJ555" s="77"/>
      <c r="AK555" s="77"/>
      <c r="AL555" s="77"/>
      <c r="AM555" s="77"/>
      <c r="AN555" s="77"/>
      <c r="AO555" s="77"/>
    </row>
    <row r="556" spans="1:41" ht="12.75" customHeight="1" x14ac:dyDescent="0.3">
      <c r="A556" s="77"/>
      <c r="B556" s="77"/>
      <c r="C556" s="77"/>
      <c r="D556" s="77"/>
      <c r="E556" s="77"/>
      <c r="F556" s="77"/>
      <c r="G556" s="77"/>
      <c r="H556" s="77"/>
      <c r="I556" s="77"/>
      <c r="J556" s="77"/>
      <c r="K556" s="77"/>
      <c r="L556" s="77"/>
      <c r="M556" s="77"/>
      <c r="N556" s="77"/>
      <c r="O556" s="77"/>
      <c r="P556" s="77"/>
      <c r="Q556" s="77"/>
      <c r="R556" s="77"/>
      <c r="S556" s="77"/>
      <c r="T556" s="77"/>
      <c r="U556" s="77"/>
      <c r="V556" s="77"/>
      <c r="W556" s="77"/>
      <c r="X556" s="77"/>
      <c r="Y556" s="77"/>
      <c r="Z556" s="77"/>
      <c r="AA556" s="77"/>
      <c r="AB556" s="77"/>
      <c r="AC556" s="77"/>
      <c r="AD556" s="77"/>
      <c r="AE556" s="77"/>
      <c r="AF556" s="77"/>
      <c r="AG556" s="77"/>
      <c r="AH556" s="77"/>
      <c r="AI556" s="77"/>
      <c r="AJ556" s="77"/>
      <c r="AK556" s="77"/>
      <c r="AL556" s="77"/>
      <c r="AM556" s="77"/>
      <c r="AN556" s="77"/>
      <c r="AO556" s="77"/>
    </row>
    <row r="557" spans="1:41" ht="12.75" customHeight="1" x14ac:dyDescent="0.3">
      <c r="A557" s="77"/>
      <c r="B557" s="77"/>
      <c r="C557" s="77"/>
      <c r="D557" s="77"/>
      <c r="E557" s="77"/>
      <c r="F557" s="77"/>
      <c r="G557" s="77"/>
      <c r="H557" s="77"/>
      <c r="I557" s="77"/>
      <c r="J557" s="77"/>
      <c r="K557" s="77"/>
      <c r="L557" s="77"/>
      <c r="M557" s="77"/>
      <c r="N557" s="77"/>
      <c r="O557" s="77"/>
      <c r="P557" s="77"/>
      <c r="Q557" s="77"/>
      <c r="R557" s="77"/>
      <c r="S557" s="77"/>
      <c r="T557" s="77"/>
      <c r="U557" s="77"/>
      <c r="V557" s="77"/>
      <c r="W557" s="77"/>
      <c r="X557" s="77"/>
      <c r="Y557" s="77"/>
      <c r="Z557" s="77"/>
      <c r="AA557" s="77"/>
      <c r="AB557" s="77"/>
      <c r="AC557" s="77"/>
      <c r="AD557" s="77"/>
      <c r="AE557" s="77"/>
      <c r="AF557" s="77"/>
      <c r="AG557" s="77"/>
      <c r="AH557" s="77"/>
      <c r="AI557" s="77"/>
      <c r="AJ557" s="77"/>
      <c r="AK557" s="77"/>
      <c r="AL557" s="77"/>
      <c r="AM557" s="77"/>
      <c r="AN557" s="77"/>
      <c r="AO557" s="77"/>
    </row>
    <row r="558" spans="1:41" ht="12.75" customHeight="1" x14ac:dyDescent="0.3">
      <c r="A558" s="77"/>
      <c r="B558" s="77"/>
      <c r="C558" s="77"/>
      <c r="D558" s="77"/>
      <c r="E558" s="77"/>
      <c r="F558" s="77"/>
      <c r="G558" s="77"/>
      <c r="H558" s="77"/>
      <c r="I558" s="77"/>
      <c r="J558" s="77"/>
      <c r="K558" s="77"/>
      <c r="L558" s="77"/>
      <c r="M558" s="77"/>
      <c r="N558" s="77"/>
      <c r="O558" s="77"/>
      <c r="P558" s="77"/>
      <c r="Q558" s="77"/>
      <c r="R558" s="77"/>
      <c r="S558" s="77"/>
      <c r="T558" s="77"/>
      <c r="U558" s="77"/>
      <c r="V558" s="77"/>
      <c r="W558" s="77"/>
      <c r="X558" s="77"/>
      <c r="Y558" s="77"/>
      <c r="Z558" s="77"/>
      <c r="AA558" s="77"/>
      <c r="AB558" s="77"/>
      <c r="AC558" s="77"/>
      <c r="AD558" s="77"/>
      <c r="AE558" s="77"/>
      <c r="AF558" s="77"/>
      <c r="AG558" s="77"/>
      <c r="AH558" s="77"/>
      <c r="AI558" s="77"/>
      <c r="AJ558" s="77"/>
      <c r="AK558" s="77"/>
      <c r="AL558" s="77"/>
      <c r="AM558" s="77"/>
      <c r="AN558" s="77"/>
      <c r="AO558" s="77"/>
    </row>
    <row r="559" spans="1:41" ht="12.75" customHeight="1" x14ac:dyDescent="0.3">
      <c r="A559" s="77"/>
      <c r="B559" s="77"/>
      <c r="C559" s="77"/>
      <c r="D559" s="77"/>
      <c r="E559" s="77"/>
      <c r="F559" s="77"/>
      <c r="G559" s="77"/>
      <c r="H559" s="77"/>
      <c r="I559" s="77"/>
      <c r="J559" s="77"/>
      <c r="K559" s="77"/>
      <c r="L559" s="77"/>
      <c r="M559" s="77"/>
      <c r="N559" s="77"/>
      <c r="O559" s="77"/>
      <c r="P559" s="77"/>
      <c r="Q559" s="77"/>
      <c r="R559" s="77"/>
      <c r="S559" s="77"/>
      <c r="T559" s="77"/>
      <c r="U559" s="77"/>
      <c r="V559" s="77"/>
      <c r="W559" s="77"/>
      <c r="X559" s="77"/>
      <c r="Y559" s="77"/>
      <c r="Z559" s="77"/>
      <c r="AA559" s="77"/>
      <c r="AB559" s="77"/>
      <c r="AC559" s="77"/>
      <c r="AD559" s="77"/>
      <c r="AE559" s="77"/>
      <c r="AF559" s="77"/>
      <c r="AG559" s="77"/>
      <c r="AH559" s="77"/>
      <c r="AI559" s="77"/>
      <c r="AJ559" s="77"/>
      <c r="AK559" s="77"/>
      <c r="AL559" s="77"/>
      <c r="AM559" s="77"/>
      <c r="AN559" s="77"/>
      <c r="AO559" s="77"/>
    </row>
    <row r="560" spans="1:41" ht="12.75" customHeight="1" x14ac:dyDescent="0.3">
      <c r="A560" s="77"/>
      <c r="B560" s="77"/>
      <c r="C560" s="77"/>
      <c r="D560" s="77"/>
      <c r="E560" s="77"/>
      <c r="F560" s="77"/>
      <c r="G560" s="77"/>
      <c r="H560" s="77"/>
      <c r="I560" s="77"/>
      <c r="J560" s="77"/>
      <c r="K560" s="77"/>
      <c r="L560" s="77"/>
      <c r="M560" s="77"/>
      <c r="N560" s="77"/>
      <c r="O560" s="77"/>
      <c r="P560" s="77"/>
      <c r="Q560" s="77"/>
      <c r="R560" s="77"/>
      <c r="S560" s="77"/>
      <c r="T560" s="77"/>
      <c r="U560" s="77"/>
      <c r="V560" s="77"/>
      <c r="W560" s="77"/>
      <c r="X560" s="77"/>
      <c r="Y560" s="77"/>
      <c r="Z560" s="77"/>
      <c r="AA560" s="77"/>
      <c r="AB560" s="77"/>
      <c r="AC560" s="77"/>
      <c r="AD560" s="77"/>
      <c r="AE560" s="77"/>
      <c r="AF560" s="77"/>
      <c r="AG560" s="77"/>
      <c r="AH560" s="77"/>
      <c r="AI560" s="77"/>
      <c r="AJ560" s="77"/>
      <c r="AK560" s="77"/>
      <c r="AL560" s="77"/>
      <c r="AM560" s="77"/>
      <c r="AN560" s="77"/>
      <c r="AO560" s="77"/>
    </row>
    <row r="561" spans="1:41" ht="12.75" customHeight="1" x14ac:dyDescent="0.3">
      <c r="A561" s="77"/>
      <c r="B561" s="77"/>
      <c r="C561" s="77"/>
      <c r="D561" s="77"/>
      <c r="E561" s="77"/>
      <c r="F561" s="77"/>
      <c r="G561" s="77"/>
      <c r="H561" s="77"/>
      <c r="I561" s="77"/>
      <c r="J561" s="77"/>
      <c r="K561" s="77"/>
      <c r="L561" s="77"/>
      <c r="M561" s="77"/>
      <c r="N561" s="77"/>
      <c r="O561" s="77"/>
      <c r="P561" s="77"/>
      <c r="Q561" s="77"/>
      <c r="R561" s="77"/>
      <c r="S561" s="77"/>
      <c r="T561" s="77"/>
      <c r="U561" s="77"/>
      <c r="V561" s="77"/>
      <c r="W561" s="77"/>
      <c r="X561" s="77"/>
      <c r="Y561" s="77"/>
      <c r="Z561" s="77"/>
      <c r="AA561" s="77"/>
      <c r="AB561" s="77"/>
      <c r="AC561" s="77"/>
      <c r="AD561" s="77"/>
      <c r="AE561" s="77"/>
      <c r="AF561" s="77"/>
      <c r="AG561" s="77"/>
      <c r="AH561" s="77"/>
      <c r="AI561" s="77"/>
      <c r="AJ561" s="77"/>
      <c r="AK561" s="77"/>
      <c r="AL561" s="77"/>
      <c r="AM561" s="77"/>
      <c r="AN561" s="77"/>
      <c r="AO561" s="77"/>
    </row>
    <row r="562" spans="1:41" ht="12.75" customHeight="1" x14ac:dyDescent="0.3">
      <c r="A562" s="77"/>
      <c r="B562" s="77"/>
      <c r="C562" s="77"/>
      <c r="D562" s="77"/>
      <c r="E562" s="77"/>
      <c r="F562" s="77"/>
      <c r="G562" s="77"/>
      <c r="H562" s="77"/>
      <c r="I562" s="77"/>
      <c r="J562" s="77"/>
      <c r="K562" s="77"/>
      <c r="L562" s="77"/>
      <c r="M562" s="77"/>
      <c r="N562" s="77"/>
      <c r="O562" s="77"/>
      <c r="P562" s="77"/>
      <c r="Q562" s="77"/>
      <c r="R562" s="77"/>
      <c r="S562" s="77"/>
      <c r="T562" s="77"/>
      <c r="U562" s="77"/>
      <c r="V562" s="77"/>
      <c r="W562" s="77"/>
      <c r="X562" s="77"/>
      <c r="Y562" s="77"/>
      <c r="Z562" s="77"/>
      <c r="AA562" s="77"/>
      <c r="AB562" s="77"/>
      <c r="AC562" s="77"/>
      <c r="AD562" s="77"/>
      <c r="AE562" s="77"/>
      <c r="AF562" s="77"/>
      <c r="AG562" s="77"/>
      <c r="AH562" s="77"/>
      <c r="AI562" s="77"/>
      <c r="AJ562" s="77"/>
      <c r="AK562" s="77"/>
      <c r="AL562" s="77"/>
      <c r="AM562" s="77"/>
      <c r="AN562" s="77"/>
      <c r="AO562" s="77"/>
    </row>
    <row r="563" spans="1:41" ht="12.75" customHeight="1" x14ac:dyDescent="0.3">
      <c r="A563" s="77"/>
      <c r="B563" s="77"/>
      <c r="C563" s="77"/>
      <c r="D563" s="77"/>
      <c r="E563" s="77"/>
      <c r="F563" s="77"/>
      <c r="G563" s="77"/>
      <c r="H563" s="77"/>
      <c r="I563" s="77"/>
      <c r="J563" s="77"/>
      <c r="K563" s="77"/>
      <c r="L563" s="77"/>
      <c r="M563" s="77"/>
      <c r="N563" s="77"/>
      <c r="O563" s="77"/>
      <c r="P563" s="77"/>
      <c r="Q563" s="77"/>
      <c r="R563" s="77"/>
      <c r="S563" s="77"/>
      <c r="T563" s="77"/>
      <c r="U563" s="77"/>
      <c r="V563" s="77"/>
      <c r="W563" s="77"/>
      <c r="X563" s="77"/>
      <c r="Y563" s="77"/>
      <c r="Z563" s="77"/>
      <c r="AA563" s="77"/>
      <c r="AB563" s="77"/>
      <c r="AC563" s="77"/>
      <c r="AD563" s="77"/>
      <c r="AE563" s="77"/>
      <c r="AF563" s="77"/>
      <c r="AG563" s="77"/>
      <c r="AH563" s="77"/>
      <c r="AI563" s="77"/>
      <c r="AJ563" s="77"/>
      <c r="AK563" s="77"/>
      <c r="AL563" s="77"/>
      <c r="AM563" s="77"/>
      <c r="AN563" s="77"/>
      <c r="AO563" s="77"/>
    </row>
    <row r="564" spans="1:41" ht="12.75" customHeight="1" x14ac:dyDescent="0.3">
      <c r="A564" s="77"/>
      <c r="B564" s="77"/>
      <c r="C564" s="77"/>
      <c r="D564" s="77"/>
      <c r="E564" s="77"/>
      <c r="F564" s="77"/>
      <c r="G564" s="77"/>
      <c r="H564" s="77"/>
      <c r="I564" s="77"/>
      <c r="J564" s="77"/>
      <c r="K564" s="77"/>
      <c r="L564" s="77"/>
      <c r="M564" s="77"/>
      <c r="N564" s="77"/>
      <c r="O564" s="77"/>
      <c r="P564" s="77"/>
      <c r="Q564" s="77"/>
      <c r="R564" s="77"/>
      <c r="S564" s="77"/>
      <c r="T564" s="77"/>
      <c r="U564" s="77"/>
      <c r="V564" s="77"/>
      <c r="W564" s="77"/>
      <c r="X564" s="77"/>
      <c r="Y564" s="77"/>
      <c r="Z564" s="77"/>
      <c r="AA564" s="77"/>
      <c r="AB564" s="77"/>
      <c r="AC564" s="77"/>
      <c r="AD564" s="77"/>
      <c r="AE564" s="77"/>
      <c r="AF564" s="77"/>
      <c r="AG564" s="77"/>
      <c r="AH564" s="77"/>
      <c r="AI564" s="77"/>
      <c r="AJ564" s="77"/>
      <c r="AK564" s="77"/>
      <c r="AL564" s="77"/>
      <c r="AM564" s="77"/>
      <c r="AN564" s="77"/>
      <c r="AO564" s="77"/>
    </row>
    <row r="565" spans="1:41" ht="12.75" customHeight="1" x14ac:dyDescent="0.3">
      <c r="A565" s="77"/>
      <c r="B565" s="77"/>
      <c r="C565" s="77"/>
      <c r="D565" s="77"/>
      <c r="E565" s="77"/>
      <c r="F565" s="77"/>
      <c r="G565" s="77"/>
      <c r="H565" s="77"/>
      <c r="I565" s="77"/>
      <c r="J565" s="77"/>
      <c r="K565" s="77"/>
      <c r="L565" s="77"/>
      <c r="M565" s="77"/>
      <c r="N565" s="77"/>
      <c r="O565" s="77"/>
      <c r="P565" s="77"/>
      <c r="Q565" s="77"/>
      <c r="R565" s="77"/>
      <c r="S565" s="77"/>
      <c r="T565" s="77"/>
      <c r="U565" s="77"/>
      <c r="V565" s="77"/>
      <c r="W565" s="77"/>
      <c r="X565" s="77"/>
      <c r="Y565" s="77"/>
      <c r="Z565" s="77"/>
      <c r="AA565" s="77"/>
      <c r="AB565" s="77"/>
      <c r="AC565" s="77"/>
      <c r="AD565" s="77"/>
      <c r="AE565" s="77"/>
      <c r="AF565" s="77"/>
      <c r="AG565" s="77"/>
      <c r="AH565" s="77"/>
      <c r="AI565" s="77"/>
      <c r="AJ565" s="77"/>
      <c r="AK565" s="77"/>
      <c r="AL565" s="77"/>
      <c r="AM565" s="77"/>
      <c r="AN565" s="77"/>
      <c r="AO565" s="77"/>
    </row>
    <row r="566" spans="1:41" ht="12.75" customHeight="1" x14ac:dyDescent="0.3">
      <c r="A566" s="77"/>
      <c r="B566" s="77"/>
      <c r="C566" s="77"/>
      <c r="D566" s="77"/>
      <c r="E566" s="77"/>
      <c r="F566" s="77"/>
      <c r="G566" s="77"/>
      <c r="H566" s="77"/>
      <c r="I566" s="77"/>
      <c r="J566" s="77"/>
      <c r="K566" s="77"/>
      <c r="L566" s="77"/>
      <c r="M566" s="77"/>
      <c r="N566" s="77"/>
      <c r="O566" s="77"/>
      <c r="P566" s="77"/>
      <c r="Q566" s="77"/>
      <c r="R566" s="77"/>
      <c r="S566" s="77"/>
      <c r="T566" s="77"/>
      <c r="U566" s="77"/>
      <c r="V566" s="77"/>
      <c r="W566" s="77"/>
      <c r="X566" s="77"/>
      <c r="Y566" s="77"/>
      <c r="Z566" s="77"/>
      <c r="AA566" s="77"/>
      <c r="AB566" s="77"/>
      <c r="AC566" s="77"/>
      <c r="AD566" s="77"/>
      <c r="AE566" s="77"/>
      <c r="AF566" s="77"/>
      <c r="AG566" s="77"/>
      <c r="AH566" s="77"/>
      <c r="AI566" s="77"/>
      <c r="AJ566" s="77"/>
      <c r="AK566" s="77"/>
      <c r="AL566" s="77"/>
      <c r="AM566" s="77"/>
      <c r="AN566" s="77"/>
      <c r="AO566" s="77"/>
    </row>
    <row r="567" spans="1:41" ht="12.75" customHeight="1" x14ac:dyDescent="0.3">
      <c r="A567" s="77"/>
      <c r="B567" s="77"/>
      <c r="C567" s="77"/>
      <c r="D567" s="77"/>
      <c r="E567" s="77"/>
      <c r="F567" s="77"/>
      <c r="G567" s="77"/>
      <c r="H567" s="77"/>
      <c r="I567" s="77"/>
      <c r="J567" s="77"/>
      <c r="K567" s="77"/>
      <c r="L567" s="77"/>
      <c r="M567" s="77"/>
      <c r="N567" s="77"/>
      <c r="O567" s="77"/>
      <c r="P567" s="77"/>
      <c r="Q567" s="77"/>
      <c r="R567" s="77"/>
      <c r="S567" s="77"/>
      <c r="T567" s="77"/>
      <c r="U567" s="77"/>
      <c r="V567" s="77"/>
      <c r="W567" s="77"/>
      <c r="X567" s="77"/>
      <c r="Y567" s="77"/>
      <c r="Z567" s="77"/>
      <c r="AA567" s="77"/>
      <c r="AB567" s="77"/>
      <c r="AC567" s="77"/>
      <c r="AD567" s="77"/>
      <c r="AE567" s="77"/>
      <c r="AF567" s="77"/>
      <c r="AG567" s="77"/>
      <c r="AH567" s="77"/>
      <c r="AI567" s="77"/>
      <c r="AJ567" s="77"/>
      <c r="AK567" s="77"/>
      <c r="AL567" s="77"/>
      <c r="AM567" s="77"/>
      <c r="AN567" s="77"/>
      <c r="AO567" s="77"/>
    </row>
    <row r="568" spans="1:41" ht="12.75" customHeight="1" x14ac:dyDescent="0.3">
      <c r="A568" s="77"/>
      <c r="B568" s="77"/>
      <c r="C568" s="77"/>
      <c r="D568" s="77"/>
      <c r="E568" s="77"/>
      <c r="F568" s="77"/>
      <c r="G568" s="77"/>
      <c r="H568" s="77"/>
      <c r="I568" s="77"/>
      <c r="J568" s="77"/>
      <c r="K568" s="77"/>
      <c r="L568" s="77"/>
      <c r="M568" s="77"/>
      <c r="N568" s="77"/>
      <c r="O568" s="77"/>
      <c r="P568" s="77"/>
      <c r="Q568" s="77"/>
      <c r="R568" s="77"/>
      <c r="S568" s="77"/>
      <c r="T568" s="77"/>
      <c r="U568" s="77"/>
      <c r="V568" s="77"/>
      <c r="W568" s="77"/>
      <c r="X568" s="77"/>
      <c r="Y568" s="77"/>
      <c r="Z568" s="77"/>
      <c r="AA568" s="77"/>
      <c r="AB568" s="77"/>
      <c r="AC568" s="77"/>
      <c r="AD568" s="77"/>
      <c r="AE568" s="77"/>
      <c r="AF568" s="77"/>
      <c r="AG568" s="77"/>
      <c r="AH568" s="77"/>
      <c r="AI568" s="77"/>
      <c r="AJ568" s="77"/>
      <c r="AK568" s="77"/>
      <c r="AL568" s="77"/>
      <c r="AM568" s="77"/>
      <c r="AN568" s="77"/>
      <c r="AO568" s="77"/>
    </row>
    <row r="569" spans="1:41" ht="12.75" customHeight="1" x14ac:dyDescent="0.3">
      <c r="A569" s="77"/>
      <c r="B569" s="77"/>
      <c r="C569" s="77"/>
      <c r="D569" s="77"/>
      <c r="E569" s="77"/>
      <c r="F569" s="77"/>
      <c r="G569" s="77"/>
      <c r="H569" s="77"/>
      <c r="I569" s="77"/>
      <c r="J569" s="77"/>
      <c r="K569" s="77"/>
      <c r="L569" s="77"/>
      <c r="M569" s="77"/>
      <c r="N569" s="77"/>
      <c r="O569" s="77"/>
      <c r="P569" s="77"/>
      <c r="Q569" s="77"/>
      <c r="R569" s="77"/>
      <c r="S569" s="77"/>
      <c r="T569" s="77"/>
      <c r="U569" s="77"/>
      <c r="V569" s="77"/>
      <c r="W569" s="77"/>
      <c r="X569" s="77"/>
      <c r="Y569" s="77"/>
      <c r="Z569" s="77"/>
      <c r="AA569" s="77"/>
      <c r="AB569" s="77"/>
      <c r="AC569" s="77"/>
      <c r="AD569" s="77"/>
      <c r="AE569" s="77"/>
      <c r="AF569" s="77"/>
      <c r="AG569" s="77"/>
      <c r="AH569" s="77"/>
      <c r="AI569" s="77"/>
      <c r="AJ569" s="77"/>
      <c r="AK569" s="77"/>
      <c r="AL569" s="77"/>
      <c r="AM569" s="77"/>
      <c r="AN569" s="77"/>
      <c r="AO569" s="77"/>
    </row>
    <row r="570" spans="1:41" ht="12.75" customHeight="1" x14ac:dyDescent="0.3">
      <c r="A570" s="77"/>
      <c r="B570" s="77"/>
      <c r="C570" s="77"/>
      <c r="D570" s="77"/>
      <c r="E570" s="77"/>
      <c r="F570" s="77"/>
      <c r="G570" s="77"/>
      <c r="H570" s="77"/>
      <c r="I570" s="77"/>
      <c r="J570" s="77"/>
      <c r="K570" s="77"/>
      <c r="L570" s="77"/>
      <c r="M570" s="77"/>
      <c r="N570" s="77"/>
      <c r="O570" s="77"/>
      <c r="P570" s="77"/>
      <c r="Q570" s="77"/>
      <c r="R570" s="77"/>
      <c r="S570" s="77"/>
      <c r="T570" s="77"/>
      <c r="U570" s="77"/>
      <c r="V570" s="77"/>
      <c r="W570" s="77"/>
      <c r="X570" s="77"/>
      <c r="Y570" s="77"/>
      <c r="Z570" s="77"/>
      <c r="AA570" s="77"/>
      <c r="AB570" s="77"/>
      <c r="AC570" s="77"/>
      <c r="AD570" s="77"/>
      <c r="AE570" s="77"/>
      <c r="AF570" s="77"/>
      <c r="AG570" s="77"/>
      <c r="AH570" s="77"/>
      <c r="AI570" s="77"/>
      <c r="AJ570" s="77"/>
      <c r="AK570" s="77"/>
      <c r="AL570" s="77"/>
      <c r="AM570" s="77"/>
      <c r="AN570" s="77"/>
      <c r="AO570" s="77"/>
    </row>
    <row r="571" spans="1:41" ht="12.75" customHeight="1" x14ac:dyDescent="0.3">
      <c r="A571" s="77"/>
      <c r="B571" s="77"/>
      <c r="C571" s="77"/>
      <c r="D571" s="77"/>
      <c r="E571" s="77"/>
      <c r="F571" s="77"/>
      <c r="G571" s="77"/>
      <c r="H571" s="77"/>
      <c r="I571" s="77"/>
      <c r="J571" s="77"/>
      <c r="K571" s="77"/>
      <c r="L571" s="77"/>
      <c r="M571" s="77"/>
      <c r="N571" s="77"/>
      <c r="O571" s="77"/>
      <c r="P571" s="77"/>
      <c r="Q571" s="77"/>
      <c r="R571" s="77"/>
      <c r="S571" s="77"/>
      <c r="T571" s="77"/>
      <c r="U571" s="77"/>
      <c r="V571" s="77"/>
      <c r="W571" s="77"/>
      <c r="X571" s="77"/>
      <c r="Y571" s="77"/>
      <c r="Z571" s="77"/>
      <c r="AA571" s="77"/>
      <c r="AB571" s="77"/>
      <c r="AC571" s="77"/>
      <c r="AD571" s="77"/>
      <c r="AE571" s="77"/>
      <c r="AF571" s="77"/>
      <c r="AG571" s="77"/>
      <c r="AH571" s="77"/>
      <c r="AI571" s="77"/>
      <c r="AJ571" s="77"/>
      <c r="AK571" s="77"/>
      <c r="AL571" s="77"/>
      <c r="AM571" s="77"/>
      <c r="AN571" s="77"/>
      <c r="AO571" s="77"/>
    </row>
    <row r="572" spans="1:41" ht="12.75" customHeight="1" x14ac:dyDescent="0.3">
      <c r="A572" s="77"/>
      <c r="B572" s="77"/>
      <c r="C572" s="77"/>
      <c r="D572" s="77"/>
      <c r="E572" s="77"/>
      <c r="F572" s="77"/>
      <c r="G572" s="77"/>
      <c r="H572" s="77"/>
      <c r="I572" s="77"/>
      <c r="J572" s="77"/>
      <c r="K572" s="77"/>
      <c r="L572" s="77"/>
      <c r="M572" s="77"/>
      <c r="N572" s="77"/>
      <c r="O572" s="77"/>
      <c r="P572" s="77"/>
      <c r="Q572" s="77"/>
      <c r="R572" s="77"/>
      <c r="S572" s="77"/>
      <c r="T572" s="77"/>
      <c r="U572" s="77"/>
      <c r="V572" s="77"/>
      <c r="W572" s="77"/>
      <c r="X572" s="77"/>
      <c r="Y572" s="77"/>
      <c r="Z572" s="77"/>
      <c r="AA572" s="77"/>
      <c r="AB572" s="77"/>
      <c r="AC572" s="77"/>
      <c r="AD572" s="77"/>
      <c r="AE572" s="77"/>
      <c r="AF572" s="77"/>
      <c r="AG572" s="77"/>
      <c r="AH572" s="77"/>
      <c r="AI572" s="77"/>
      <c r="AJ572" s="77"/>
      <c r="AK572" s="77"/>
      <c r="AL572" s="77"/>
      <c r="AM572" s="77"/>
      <c r="AN572" s="77"/>
      <c r="AO572" s="77"/>
    </row>
    <row r="573" spans="1:41" ht="12.75" customHeight="1" x14ac:dyDescent="0.3">
      <c r="A573" s="77"/>
      <c r="B573" s="77"/>
      <c r="C573" s="77"/>
      <c r="D573" s="77"/>
      <c r="E573" s="77"/>
      <c r="F573" s="77"/>
      <c r="G573" s="77"/>
      <c r="H573" s="77"/>
      <c r="I573" s="77"/>
      <c r="J573" s="77"/>
      <c r="K573" s="77"/>
      <c r="L573" s="77"/>
      <c r="M573" s="77"/>
      <c r="N573" s="77"/>
      <c r="O573" s="77"/>
      <c r="P573" s="77"/>
      <c r="Q573" s="77"/>
      <c r="R573" s="77"/>
      <c r="S573" s="77"/>
      <c r="T573" s="77"/>
      <c r="U573" s="77"/>
      <c r="V573" s="77"/>
      <c r="W573" s="77"/>
      <c r="X573" s="77"/>
      <c r="Y573" s="77"/>
      <c r="Z573" s="77"/>
      <c r="AA573" s="77"/>
      <c r="AB573" s="77"/>
      <c r="AC573" s="77"/>
      <c r="AD573" s="77"/>
      <c r="AE573" s="77"/>
      <c r="AF573" s="77"/>
      <c r="AG573" s="77"/>
      <c r="AH573" s="77"/>
      <c r="AI573" s="77"/>
      <c r="AJ573" s="77"/>
      <c r="AK573" s="77"/>
      <c r="AL573" s="77"/>
      <c r="AM573" s="77"/>
      <c r="AN573" s="77"/>
      <c r="AO573" s="77"/>
    </row>
    <row r="574" spans="1:41" ht="12.75" customHeight="1" x14ac:dyDescent="0.3">
      <c r="A574" s="77"/>
      <c r="B574" s="77"/>
      <c r="C574" s="77"/>
      <c r="D574" s="77"/>
      <c r="E574" s="77"/>
      <c r="F574" s="77"/>
      <c r="G574" s="77"/>
      <c r="H574" s="77"/>
      <c r="I574" s="77"/>
      <c r="J574" s="77"/>
      <c r="K574" s="77"/>
      <c r="L574" s="77"/>
      <c r="M574" s="77"/>
      <c r="N574" s="77"/>
      <c r="O574" s="77"/>
      <c r="P574" s="77"/>
      <c r="Q574" s="77"/>
      <c r="R574" s="77"/>
      <c r="S574" s="77"/>
      <c r="T574" s="77"/>
      <c r="U574" s="77"/>
      <c r="V574" s="77"/>
      <c r="W574" s="77"/>
      <c r="X574" s="77"/>
      <c r="Y574" s="77"/>
      <c r="Z574" s="77"/>
      <c r="AA574" s="77"/>
      <c r="AB574" s="77"/>
      <c r="AC574" s="77"/>
      <c r="AD574" s="77"/>
      <c r="AE574" s="77"/>
      <c r="AF574" s="77"/>
      <c r="AG574" s="77"/>
      <c r="AH574" s="77"/>
      <c r="AI574" s="77"/>
      <c r="AJ574" s="77"/>
      <c r="AK574" s="77"/>
      <c r="AL574" s="77"/>
      <c r="AM574" s="77"/>
      <c r="AN574" s="77"/>
      <c r="AO574" s="77"/>
    </row>
    <row r="575" spans="1:41" ht="12.75" customHeight="1" x14ac:dyDescent="0.3">
      <c r="A575" s="77"/>
      <c r="B575" s="77"/>
      <c r="C575" s="77"/>
      <c r="D575" s="77"/>
      <c r="E575" s="77"/>
      <c r="F575" s="77"/>
      <c r="G575" s="77"/>
      <c r="H575" s="77"/>
      <c r="I575" s="77"/>
      <c r="J575" s="77"/>
      <c r="K575" s="77"/>
      <c r="L575" s="77"/>
      <c r="M575" s="77"/>
      <c r="N575" s="77"/>
      <c r="O575" s="77"/>
      <c r="P575" s="77"/>
      <c r="Q575" s="77"/>
      <c r="R575" s="77"/>
      <c r="S575" s="77"/>
      <c r="T575" s="77"/>
      <c r="U575" s="77"/>
      <c r="V575" s="77"/>
      <c r="W575" s="77"/>
      <c r="X575" s="77"/>
      <c r="Y575" s="77"/>
      <c r="Z575" s="77"/>
      <c r="AA575" s="77"/>
      <c r="AB575" s="77"/>
      <c r="AC575" s="77"/>
      <c r="AD575" s="77"/>
      <c r="AE575" s="77"/>
      <c r="AF575" s="77"/>
      <c r="AG575" s="77"/>
      <c r="AH575" s="77"/>
      <c r="AI575" s="77"/>
      <c r="AJ575" s="77"/>
      <c r="AK575" s="77"/>
      <c r="AL575" s="77"/>
      <c r="AM575" s="77"/>
      <c r="AN575" s="77"/>
      <c r="AO575" s="77"/>
    </row>
    <row r="576" spans="1:41" ht="12.75" customHeight="1" x14ac:dyDescent="0.3">
      <c r="A576" s="77"/>
      <c r="B576" s="77"/>
      <c r="C576" s="77"/>
      <c r="D576" s="77"/>
      <c r="E576" s="77"/>
      <c r="F576" s="77"/>
      <c r="G576" s="77"/>
      <c r="H576" s="77"/>
      <c r="I576" s="77"/>
      <c r="J576" s="77"/>
      <c r="K576" s="77"/>
      <c r="L576" s="77"/>
      <c r="M576" s="77"/>
      <c r="N576" s="77"/>
      <c r="O576" s="77"/>
      <c r="P576" s="77"/>
      <c r="Q576" s="77"/>
      <c r="R576" s="77"/>
      <c r="S576" s="77"/>
      <c r="T576" s="77"/>
      <c r="U576" s="77"/>
      <c r="V576" s="77"/>
      <c r="W576" s="77"/>
      <c r="X576" s="77"/>
      <c r="Y576" s="77"/>
      <c r="Z576" s="77"/>
      <c r="AA576" s="77"/>
      <c r="AB576" s="77"/>
      <c r="AC576" s="77"/>
      <c r="AD576" s="77"/>
      <c r="AE576" s="77"/>
      <c r="AF576" s="77"/>
      <c r="AG576" s="77"/>
      <c r="AH576" s="77"/>
      <c r="AI576" s="77"/>
      <c r="AJ576" s="77"/>
      <c r="AK576" s="77"/>
      <c r="AL576" s="77"/>
      <c r="AM576" s="77"/>
      <c r="AN576" s="77"/>
      <c r="AO576" s="77"/>
    </row>
    <row r="577" spans="1:41" ht="12.75" customHeight="1" x14ac:dyDescent="0.3">
      <c r="A577" s="77"/>
      <c r="B577" s="77"/>
      <c r="C577" s="77"/>
      <c r="D577" s="77"/>
      <c r="E577" s="77"/>
      <c r="F577" s="77"/>
      <c r="G577" s="77"/>
      <c r="H577" s="77"/>
      <c r="I577" s="77"/>
      <c r="J577" s="77"/>
      <c r="K577" s="77"/>
      <c r="L577" s="77"/>
      <c r="M577" s="77"/>
      <c r="N577" s="77"/>
      <c r="O577" s="77"/>
      <c r="P577" s="77"/>
      <c r="Q577" s="77"/>
      <c r="R577" s="77"/>
      <c r="S577" s="77"/>
      <c r="T577" s="77"/>
      <c r="U577" s="77"/>
      <c r="V577" s="77"/>
      <c r="W577" s="77"/>
      <c r="X577" s="77"/>
      <c r="Y577" s="77"/>
      <c r="Z577" s="77"/>
      <c r="AA577" s="77"/>
      <c r="AB577" s="77"/>
      <c r="AC577" s="77"/>
      <c r="AD577" s="77"/>
      <c r="AE577" s="77"/>
      <c r="AF577" s="77"/>
      <c r="AG577" s="77"/>
      <c r="AH577" s="77"/>
      <c r="AI577" s="77"/>
      <c r="AJ577" s="77"/>
      <c r="AK577" s="77"/>
      <c r="AL577" s="77"/>
      <c r="AM577" s="77"/>
      <c r="AN577" s="77"/>
      <c r="AO577" s="77"/>
    </row>
    <row r="578" spans="1:41" ht="12.75" customHeight="1" x14ac:dyDescent="0.3">
      <c r="A578" s="77"/>
      <c r="B578" s="77"/>
      <c r="C578" s="77"/>
      <c r="D578" s="77"/>
      <c r="E578" s="77"/>
      <c r="F578" s="77"/>
      <c r="G578" s="77"/>
      <c r="H578" s="77"/>
      <c r="I578" s="77"/>
      <c r="J578" s="77"/>
      <c r="K578" s="77"/>
      <c r="L578" s="77"/>
      <c r="M578" s="77"/>
      <c r="N578" s="77"/>
      <c r="O578" s="77"/>
      <c r="P578" s="77"/>
      <c r="Q578" s="77"/>
      <c r="R578" s="77"/>
      <c r="S578" s="77"/>
      <c r="T578" s="77"/>
      <c r="U578" s="77"/>
      <c r="V578" s="77"/>
      <c r="W578" s="77"/>
      <c r="X578" s="77"/>
      <c r="Y578" s="77"/>
      <c r="Z578" s="77"/>
      <c r="AA578" s="77"/>
      <c r="AB578" s="77"/>
      <c r="AC578" s="77"/>
      <c r="AD578" s="77"/>
      <c r="AE578" s="77"/>
      <c r="AF578" s="77"/>
      <c r="AG578" s="77"/>
      <c r="AH578" s="77"/>
      <c r="AI578" s="77"/>
      <c r="AJ578" s="77"/>
      <c r="AK578" s="77"/>
      <c r="AL578" s="77"/>
      <c r="AM578" s="77"/>
      <c r="AN578" s="77"/>
      <c r="AO578" s="77"/>
    </row>
    <row r="579" spans="1:41" ht="12.75" customHeight="1" x14ac:dyDescent="0.3">
      <c r="A579" s="77"/>
      <c r="B579" s="77"/>
      <c r="C579" s="77"/>
      <c r="D579" s="77"/>
      <c r="E579" s="77"/>
      <c r="F579" s="77"/>
      <c r="G579" s="77"/>
      <c r="H579" s="77"/>
      <c r="I579" s="77"/>
      <c r="J579" s="77"/>
      <c r="K579" s="77"/>
      <c r="L579" s="77"/>
      <c r="M579" s="77"/>
      <c r="N579" s="77"/>
      <c r="O579" s="77"/>
      <c r="P579" s="77"/>
      <c r="Q579" s="77"/>
      <c r="R579" s="77"/>
      <c r="S579" s="77"/>
      <c r="T579" s="77"/>
      <c r="U579" s="77"/>
      <c r="V579" s="77"/>
      <c r="W579" s="77"/>
      <c r="X579" s="77"/>
      <c r="Y579" s="77"/>
      <c r="Z579" s="77"/>
      <c r="AA579" s="77"/>
      <c r="AB579" s="77"/>
      <c r="AC579" s="77"/>
      <c r="AD579" s="77"/>
      <c r="AE579" s="77"/>
      <c r="AF579" s="77"/>
      <c r="AG579" s="77"/>
      <c r="AH579" s="77"/>
      <c r="AI579" s="77"/>
      <c r="AJ579" s="77"/>
      <c r="AK579" s="77"/>
      <c r="AL579" s="77"/>
      <c r="AM579" s="77"/>
      <c r="AN579" s="77"/>
      <c r="AO579" s="77"/>
    </row>
    <row r="580" spans="1:41" ht="12.75" customHeight="1" x14ac:dyDescent="0.3">
      <c r="A580" s="77"/>
      <c r="B580" s="77"/>
      <c r="C580" s="77"/>
      <c r="D580" s="77"/>
      <c r="E580" s="77"/>
      <c r="F580" s="77"/>
      <c r="G580" s="77"/>
      <c r="H580" s="77"/>
      <c r="I580" s="77"/>
      <c r="J580" s="77"/>
      <c r="K580" s="77"/>
      <c r="L580" s="77"/>
      <c r="M580" s="77"/>
      <c r="N580" s="77"/>
      <c r="O580" s="77"/>
      <c r="P580" s="77"/>
      <c r="Q580" s="77"/>
      <c r="R580" s="77"/>
      <c r="S580" s="77"/>
      <c r="T580" s="77"/>
      <c r="U580" s="77"/>
      <c r="V580" s="77"/>
      <c r="W580" s="77"/>
      <c r="X580" s="77"/>
      <c r="Y580" s="77"/>
      <c r="Z580" s="77"/>
      <c r="AA580" s="77"/>
      <c r="AB580" s="77"/>
      <c r="AC580" s="77"/>
      <c r="AD580" s="77"/>
      <c r="AE580" s="77"/>
      <c r="AF580" s="77"/>
      <c r="AG580" s="77"/>
      <c r="AH580" s="77"/>
      <c r="AI580" s="77"/>
      <c r="AJ580" s="77"/>
      <c r="AK580" s="77"/>
      <c r="AL580" s="77"/>
      <c r="AM580" s="77"/>
      <c r="AN580" s="77"/>
      <c r="AO580" s="77"/>
    </row>
    <row r="581" spans="1:41" ht="12.75" customHeight="1" x14ac:dyDescent="0.3">
      <c r="A581" s="77"/>
      <c r="B581" s="77"/>
      <c r="C581" s="77"/>
      <c r="D581" s="77"/>
      <c r="E581" s="77"/>
      <c r="F581" s="77"/>
      <c r="G581" s="77"/>
      <c r="H581" s="77"/>
      <c r="I581" s="77"/>
      <c r="J581" s="77"/>
      <c r="K581" s="77"/>
      <c r="L581" s="77"/>
      <c r="M581" s="77"/>
      <c r="N581" s="77"/>
      <c r="O581" s="77"/>
      <c r="P581" s="77"/>
      <c r="Q581" s="77"/>
      <c r="R581" s="77"/>
      <c r="S581" s="77"/>
      <c r="T581" s="77"/>
      <c r="U581" s="77"/>
      <c r="V581" s="77"/>
      <c r="W581" s="77"/>
      <c r="X581" s="77"/>
      <c r="Y581" s="77"/>
      <c r="Z581" s="77"/>
      <c r="AA581" s="77"/>
      <c r="AB581" s="77"/>
      <c r="AC581" s="77"/>
      <c r="AD581" s="77"/>
      <c r="AE581" s="77"/>
      <c r="AF581" s="77"/>
      <c r="AG581" s="77"/>
      <c r="AH581" s="77"/>
      <c r="AI581" s="77"/>
      <c r="AJ581" s="77"/>
      <c r="AK581" s="77"/>
      <c r="AL581" s="77"/>
      <c r="AM581" s="77"/>
      <c r="AN581" s="77"/>
      <c r="AO581" s="77"/>
    </row>
    <row r="582" spans="1:41" ht="12.75" customHeight="1" x14ac:dyDescent="0.3">
      <c r="A582" s="77"/>
      <c r="B582" s="77"/>
      <c r="C582" s="77"/>
      <c r="D582" s="77"/>
      <c r="E582" s="77"/>
      <c r="F582" s="77"/>
      <c r="G582" s="77"/>
      <c r="H582" s="77"/>
      <c r="I582" s="77"/>
      <c r="J582" s="77"/>
      <c r="K582" s="77"/>
      <c r="L582" s="77"/>
      <c r="M582" s="77"/>
      <c r="N582" s="77"/>
      <c r="O582" s="77"/>
      <c r="P582" s="77"/>
      <c r="Q582" s="77"/>
      <c r="R582" s="77"/>
      <c r="S582" s="77"/>
      <c r="T582" s="77"/>
      <c r="U582" s="77"/>
      <c r="V582" s="77"/>
      <c r="W582" s="77"/>
      <c r="X582" s="77"/>
      <c r="Y582" s="77"/>
      <c r="Z582" s="77"/>
      <c r="AA582" s="77"/>
      <c r="AB582" s="77"/>
      <c r="AC582" s="77"/>
      <c r="AD582" s="77"/>
      <c r="AE582" s="77"/>
      <c r="AF582" s="77"/>
      <c r="AG582" s="77"/>
      <c r="AH582" s="77"/>
      <c r="AI582" s="77"/>
      <c r="AJ582" s="77"/>
      <c r="AK582" s="77"/>
      <c r="AL582" s="77"/>
      <c r="AM582" s="77"/>
      <c r="AN582" s="77"/>
      <c r="AO582" s="77"/>
    </row>
    <row r="583" spans="1:41" ht="12.75" customHeight="1" x14ac:dyDescent="0.3">
      <c r="A583" s="77"/>
      <c r="B583" s="77"/>
      <c r="C583" s="77"/>
      <c r="D583" s="77"/>
      <c r="E583" s="77"/>
      <c r="F583" s="77"/>
      <c r="G583" s="77"/>
      <c r="H583" s="77"/>
      <c r="I583" s="77"/>
      <c r="J583" s="77"/>
      <c r="K583" s="77"/>
      <c r="L583" s="77"/>
      <c r="M583" s="77"/>
      <c r="N583" s="77"/>
      <c r="O583" s="77"/>
      <c r="P583" s="77"/>
      <c r="Q583" s="77"/>
      <c r="R583" s="77"/>
      <c r="S583" s="77"/>
      <c r="T583" s="77"/>
      <c r="U583" s="77"/>
      <c r="V583" s="77"/>
      <c r="W583" s="77"/>
      <c r="X583" s="77"/>
      <c r="Y583" s="77"/>
      <c r="Z583" s="77"/>
      <c r="AA583" s="77"/>
      <c r="AB583" s="77"/>
      <c r="AC583" s="77"/>
      <c r="AD583" s="77"/>
      <c r="AE583" s="77"/>
      <c r="AF583" s="77"/>
      <c r="AG583" s="77"/>
      <c r="AH583" s="77"/>
      <c r="AI583" s="77"/>
      <c r="AJ583" s="77"/>
      <c r="AK583" s="77"/>
      <c r="AL583" s="77"/>
      <c r="AM583" s="77"/>
      <c r="AN583" s="77"/>
      <c r="AO583" s="77"/>
    </row>
    <row r="584" spans="1:41" ht="12.75" customHeight="1" x14ac:dyDescent="0.3">
      <c r="A584" s="77"/>
      <c r="B584" s="77"/>
      <c r="C584" s="77"/>
      <c r="D584" s="77"/>
      <c r="E584" s="77"/>
      <c r="F584" s="77"/>
      <c r="G584" s="77"/>
      <c r="H584" s="77"/>
      <c r="I584" s="77"/>
      <c r="J584" s="77"/>
      <c r="K584" s="77"/>
      <c r="L584" s="77"/>
      <c r="M584" s="77"/>
      <c r="N584" s="77"/>
      <c r="O584" s="77"/>
      <c r="P584" s="77"/>
      <c r="Q584" s="77"/>
      <c r="R584" s="77"/>
      <c r="S584" s="77"/>
      <c r="T584" s="77"/>
      <c r="U584" s="77"/>
      <c r="V584" s="77"/>
      <c r="W584" s="77"/>
      <c r="X584" s="77"/>
      <c r="Y584" s="77"/>
      <c r="Z584" s="77"/>
      <c r="AA584" s="77"/>
      <c r="AB584" s="77"/>
      <c r="AC584" s="77"/>
      <c r="AD584" s="77"/>
      <c r="AE584" s="77"/>
      <c r="AF584" s="77"/>
      <c r="AG584" s="77"/>
      <c r="AH584" s="77"/>
      <c r="AI584" s="77"/>
      <c r="AJ584" s="77"/>
      <c r="AK584" s="77"/>
      <c r="AL584" s="77"/>
      <c r="AM584" s="77"/>
      <c r="AN584" s="77"/>
      <c r="AO584" s="77"/>
    </row>
    <row r="585" spans="1:41" ht="12.75" customHeight="1" x14ac:dyDescent="0.3">
      <c r="A585" s="77"/>
      <c r="B585" s="77"/>
      <c r="C585" s="77"/>
      <c r="D585" s="77"/>
      <c r="E585" s="77"/>
      <c r="F585" s="77"/>
      <c r="G585" s="77"/>
      <c r="H585" s="77"/>
      <c r="I585" s="77"/>
      <c r="J585" s="77"/>
      <c r="K585" s="77"/>
      <c r="L585" s="77"/>
      <c r="M585" s="77"/>
      <c r="N585" s="77"/>
      <c r="O585" s="77"/>
      <c r="P585" s="77"/>
      <c r="Q585" s="77"/>
      <c r="R585" s="77"/>
      <c r="S585" s="77"/>
      <c r="T585" s="77"/>
      <c r="U585" s="77"/>
      <c r="V585" s="77"/>
      <c r="W585" s="77"/>
      <c r="X585" s="77"/>
      <c r="Y585" s="77"/>
      <c r="Z585" s="77"/>
      <c r="AA585" s="77"/>
      <c r="AB585" s="77"/>
      <c r="AC585" s="77"/>
      <c r="AD585" s="77"/>
      <c r="AE585" s="77"/>
      <c r="AF585" s="77"/>
      <c r="AG585" s="77"/>
      <c r="AH585" s="77"/>
      <c r="AI585" s="77"/>
      <c r="AJ585" s="77"/>
      <c r="AK585" s="77"/>
      <c r="AL585" s="77"/>
      <c r="AM585" s="77"/>
      <c r="AN585" s="77"/>
      <c r="AO585" s="77"/>
    </row>
    <row r="586" spans="1:41" ht="12.75" customHeight="1" x14ac:dyDescent="0.3">
      <c r="A586" s="77"/>
      <c r="B586" s="77"/>
      <c r="C586" s="77"/>
      <c r="D586" s="77"/>
      <c r="E586" s="77"/>
      <c r="F586" s="77"/>
      <c r="G586" s="77"/>
      <c r="H586" s="77"/>
      <c r="I586" s="77"/>
      <c r="J586" s="77"/>
      <c r="K586" s="77"/>
      <c r="L586" s="77"/>
      <c r="M586" s="77"/>
      <c r="N586" s="77"/>
      <c r="O586" s="77"/>
      <c r="P586" s="77"/>
      <c r="Q586" s="77"/>
      <c r="R586" s="77"/>
      <c r="S586" s="77"/>
      <c r="T586" s="77"/>
      <c r="U586" s="77"/>
      <c r="V586" s="77"/>
      <c r="W586" s="77"/>
      <c r="X586" s="77"/>
      <c r="Y586" s="77"/>
      <c r="Z586" s="77"/>
      <c r="AA586" s="77"/>
      <c r="AB586" s="77"/>
      <c r="AC586" s="77"/>
      <c r="AD586" s="77"/>
      <c r="AE586" s="77"/>
      <c r="AF586" s="77"/>
      <c r="AG586" s="77"/>
      <c r="AH586" s="77"/>
      <c r="AI586" s="77"/>
      <c r="AJ586" s="77"/>
      <c r="AK586" s="77"/>
      <c r="AL586" s="77"/>
      <c r="AM586" s="77"/>
      <c r="AN586" s="77"/>
      <c r="AO586" s="77"/>
    </row>
    <row r="587" spans="1:41" ht="12.75" customHeight="1" x14ac:dyDescent="0.3">
      <c r="A587" s="77"/>
      <c r="B587" s="77"/>
      <c r="C587" s="77"/>
      <c r="D587" s="77"/>
      <c r="E587" s="77"/>
      <c r="F587" s="77"/>
      <c r="G587" s="77"/>
      <c r="H587" s="77"/>
      <c r="I587" s="77"/>
      <c r="J587" s="77"/>
      <c r="K587" s="77"/>
      <c r="L587" s="77"/>
      <c r="M587" s="77"/>
      <c r="N587" s="77"/>
      <c r="O587" s="77"/>
      <c r="P587" s="77"/>
      <c r="Q587" s="77"/>
      <c r="R587" s="77"/>
      <c r="S587" s="77"/>
      <c r="T587" s="77"/>
      <c r="U587" s="77"/>
      <c r="V587" s="77"/>
      <c r="W587" s="77"/>
      <c r="X587" s="77"/>
      <c r="Y587" s="77"/>
      <c r="Z587" s="77"/>
      <c r="AA587" s="77"/>
      <c r="AB587" s="77"/>
      <c r="AC587" s="77"/>
      <c r="AD587" s="77"/>
      <c r="AE587" s="77"/>
      <c r="AF587" s="77"/>
      <c r="AG587" s="77"/>
      <c r="AH587" s="77"/>
      <c r="AI587" s="77"/>
      <c r="AJ587" s="77"/>
      <c r="AK587" s="77"/>
      <c r="AL587" s="77"/>
      <c r="AM587" s="77"/>
      <c r="AN587" s="77"/>
      <c r="AO587" s="77"/>
    </row>
    <row r="588" spans="1:41" ht="12.75" customHeight="1" x14ac:dyDescent="0.3">
      <c r="A588" s="77"/>
      <c r="B588" s="77"/>
      <c r="C588" s="77"/>
      <c r="D588" s="77"/>
      <c r="E588" s="77"/>
      <c r="F588" s="77"/>
      <c r="G588" s="77"/>
      <c r="H588" s="77"/>
      <c r="I588" s="77"/>
      <c r="J588" s="77"/>
      <c r="K588" s="77"/>
      <c r="L588" s="77"/>
      <c r="M588" s="77"/>
      <c r="N588" s="77"/>
      <c r="O588" s="77"/>
      <c r="P588" s="77"/>
      <c r="Q588" s="77"/>
      <c r="R588" s="77"/>
      <c r="S588" s="77"/>
      <c r="T588" s="77"/>
      <c r="U588" s="77"/>
      <c r="V588" s="77"/>
      <c r="W588" s="77"/>
      <c r="X588" s="77"/>
      <c r="Y588" s="77"/>
      <c r="Z588" s="77"/>
      <c r="AA588" s="77"/>
      <c r="AB588" s="77"/>
      <c r="AC588" s="77"/>
      <c r="AD588" s="77"/>
      <c r="AE588" s="77"/>
      <c r="AF588" s="77"/>
      <c r="AG588" s="77"/>
      <c r="AH588" s="77"/>
      <c r="AI588" s="77"/>
      <c r="AJ588" s="77"/>
      <c r="AK588" s="77"/>
      <c r="AL588" s="77"/>
      <c r="AM588" s="77"/>
      <c r="AN588" s="77"/>
      <c r="AO588" s="77"/>
    </row>
    <row r="589" spans="1:41" ht="12.75" customHeight="1" x14ac:dyDescent="0.3">
      <c r="A589" s="77"/>
      <c r="B589" s="77"/>
      <c r="C589" s="77"/>
      <c r="D589" s="77"/>
      <c r="E589" s="77"/>
      <c r="F589" s="77"/>
      <c r="G589" s="77"/>
      <c r="H589" s="77"/>
      <c r="I589" s="77"/>
      <c r="J589" s="77"/>
      <c r="K589" s="77"/>
      <c r="L589" s="77"/>
      <c r="M589" s="77"/>
      <c r="N589" s="77"/>
      <c r="O589" s="77"/>
      <c r="P589" s="77"/>
      <c r="Q589" s="77"/>
      <c r="R589" s="77"/>
      <c r="S589" s="77"/>
      <c r="T589" s="77"/>
      <c r="U589" s="77"/>
      <c r="V589" s="77"/>
      <c r="W589" s="77"/>
      <c r="X589" s="77"/>
      <c r="Y589" s="77"/>
      <c r="Z589" s="77"/>
      <c r="AA589" s="77"/>
      <c r="AB589" s="77"/>
      <c r="AC589" s="77"/>
      <c r="AD589" s="77"/>
      <c r="AE589" s="77"/>
      <c r="AF589" s="77"/>
      <c r="AG589" s="77"/>
      <c r="AH589" s="77"/>
      <c r="AI589" s="77"/>
      <c r="AJ589" s="77"/>
      <c r="AK589" s="77"/>
      <c r="AL589" s="77"/>
      <c r="AM589" s="77"/>
      <c r="AN589" s="77"/>
      <c r="AO589" s="77"/>
    </row>
    <row r="590" spans="1:41" ht="12.75" customHeight="1" x14ac:dyDescent="0.3">
      <c r="A590" s="77"/>
      <c r="B590" s="77"/>
      <c r="C590" s="77"/>
      <c r="D590" s="77"/>
      <c r="E590" s="77"/>
      <c r="F590" s="77"/>
      <c r="G590" s="77"/>
      <c r="H590" s="77"/>
      <c r="I590" s="77"/>
      <c r="J590" s="77"/>
      <c r="K590" s="77"/>
      <c r="L590" s="77"/>
      <c r="M590" s="77"/>
      <c r="N590" s="77"/>
      <c r="O590" s="77"/>
      <c r="P590" s="77"/>
      <c r="Q590" s="77"/>
      <c r="R590" s="77"/>
      <c r="S590" s="77"/>
      <c r="T590" s="77"/>
      <c r="U590" s="77"/>
      <c r="V590" s="77"/>
      <c r="W590" s="77"/>
      <c r="X590" s="77"/>
      <c r="Y590" s="77"/>
      <c r="Z590" s="77"/>
      <c r="AA590" s="77"/>
      <c r="AB590" s="77"/>
      <c r="AC590" s="77"/>
      <c r="AD590" s="77"/>
      <c r="AE590" s="77"/>
      <c r="AF590" s="77"/>
      <c r="AG590" s="77"/>
      <c r="AH590" s="77"/>
      <c r="AI590" s="77"/>
      <c r="AJ590" s="77"/>
      <c r="AK590" s="77"/>
      <c r="AL590" s="77"/>
      <c r="AM590" s="77"/>
      <c r="AN590" s="77"/>
      <c r="AO590" s="77"/>
    </row>
    <row r="591" spans="1:41" ht="12.75" customHeight="1" x14ac:dyDescent="0.3">
      <c r="A591" s="77"/>
      <c r="B591" s="77"/>
      <c r="C591" s="77"/>
      <c r="D591" s="77"/>
      <c r="E591" s="77"/>
      <c r="F591" s="77"/>
      <c r="G591" s="77"/>
      <c r="H591" s="77"/>
      <c r="I591" s="77"/>
      <c r="J591" s="77"/>
      <c r="K591" s="77"/>
      <c r="L591" s="77"/>
      <c r="M591" s="77"/>
      <c r="N591" s="77"/>
      <c r="O591" s="77"/>
      <c r="P591" s="77"/>
      <c r="Q591" s="77"/>
      <c r="R591" s="77"/>
      <c r="S591" s="77"/>
      <c r="T591" s="77"/>
      <c r="U591" s="77"/>
      <c r="V591" s="77"/>
      <c r="W591" s="77"/>
      <c r="X591" s="77"/>
      <c r="Y591" s="77"/>
      <c r="Z591" s="77"/>
      <c r="AA591" s="77"/>
      <c r="AB591" s="77"/>
      <c r="AC591" s="77"/>
      <c r="AD591" s="77"/>
      <c r="AE591" s="77"/>
      <c r="AF591" s="77"/>
      <c r="AG591" s="77"/>
      <c r="AH591" s="77"/>
      <c r="AI591" s="77"/>
      <c r="AJ591" s="77"/>
      <c r="AK591" s="77"/>
      <c r="AL591" s="77"/>
      <c r="AM591" s="77"/>
      <c r="AN591" s="77"/>
      <c r="AO591" s="77"/>
    </row>
    <row r="592" spans="1:41" ht="12.75" customHeight="1" x14ac:dyDescent="0.3">
      <c r="A592" s="77"/>
      <c r="B592" s="77"/>
      <c r="C592" s="77"/>
      <c r="D592" s="77"/>
      <c r="E592" s="77"/>
      <c r="F592" s="77"/>
      <c r="G592" s="77"/>
      <c r="H592" s="77"/>
      <c r="I592" s="77"/>
      <c r="J592" s="77"/>
      <c r="K592" s="77"/>
      <c r="L592" s="77"/>
      <c r="M592" s="77"/>
      <c r="N592" s="77"/>
      <c r="O592" s="77"/>
      <c r="P592" s="77"/>
      <c r="Q592" s="77"/>
      <c r="R592" s="77"/>
      <c r="S592" s="77"/>
      <c r="T592" s="77"/>
      <c r="U592" s="77"/>
      <c r="V592" s="77"/>
      <c r="W592" s="77"/>
      <c r="X592" s="77"/>
      <c r="Y592" s="77"/>
      <c r="Z592" s="77"/>
      <c r="AA592" s="77"/>
      <c r="AB592" s="77"/>
      <c r="AC592" s="77"/>
      <c r="AD592" s="77"/>
      <c r="AE592" s="77"/>
      <c r="AF592" s="77"/>
      <c r="AG592" s="77"/>
      <c r="AH592" s="77"/>
      <c r="AI592" s="77"/>
      <c r="AJ592" s="77"/>
      <c r="AK592" s="77"/>
      <c r="AL592" s="77"/>
      <c r="AM592" s="77"/>
      <c r="AN592" s="77"/>
      <c r="AO592" s="77"/>
    </row>
    <row r="593" spans="1:41" ht="12.75" customHeight="1" x14ac:dyDescent="0.3">
      <c r="A593" s="77"/>
      <c r="B593" s="77"/>
      <c r="C593" s="77"/>
      <c r="D593" s="77"/>
      <c r="E593" s="77"/>
      <c r="F593" s="77"/>
      <c r="G593" s="77"/>
      <c r="H593" s="77"/>
      <c r="I593" s="77"/>
      <c r="J593" s="77"/>
      <c r="K593" s="77"/>
      <c r="L593" s="77"/>
      <c r="M593" s="77"/>
      <c r="N593" s="77"/>
      <c r="O593" s="77"/>
      <c r="P593" s="77"/>
      <c r="Q593" s="77"/>
      <c r="R593" s="77"/>
      <c r="S593" s="77"/>
      <c r="T593" s="77"/>
      <c r="U593" s="77"/>
      <c r="V593" s="77"/>
      <c r="W593" s="77"/>
      <c r="X593" s="77"/>
      <c r="Y593" s="77"/>
      <c r="Z593" s="77"/>
      <c r="AA593" s="77"/>
      <c r="AB593" s="77"/>
      <c r="AC593" s="77"/>
      <c r="AD593" s="77"/>
      <c r="AE593" s="77"/>
      <c r="AF593" s="77"/>
      <c r="AG593" s="77"/>
      <c r="AH593" s="77"/>
      <c r="AI593" s="77"/>
      <c r="AJ593" s="77"/>
      <c r="AK593" s="77"/>
      <c r="AL593" s="77"/>
      <c r="AM593" s="77"/>
      <c r="AN593" s="77"/>
      <c r="AO593" s="77"/>
    </row>
    <row r="594" spans="1:41" ht="12.75" customHeight="1" x14ac:dyDescent="0.3">
      <c r="A594" s="77"/>
      <c r="B594" s="77"/>
      <c r="C594" s="77"/>
      <c r="D594" s="77"/>
      <c r="E594" s="77"/>
      <c r="F594" s="77"/>
      <c r="G594" s="77"/>
      <c r="H594" s="77"/>
      <c r="I594" s="77"/>
      <c r="J594" s="77"/>
      <c r="K594" s="77"/>
      <c r="L594" s="77"/>
      <c r="M594" s="77"/>
      <c r="N594" s="77"/>
      <c r="O594" s="77"/>
      <c r="P594" s="77"/>
      <c r="Q594" s="77"/>
      <c r="R594" s="77"/>
      <c r="S594" s="77"/>
      <c r="T594" s="77"/>
      <c r="U594" s="77"/>
      <c r="V594" s="77"/>
      <c r="W594" s="77"/>
      <c r="X594" s="77"/>
      <c r="Y594" s="77"/>
      <c r="Z594" s="77"/>
      <c r="AA594" s="77"/>
      <c r="AB594" s="77"/>
      <c r="AC594" s="77"/>
      <c r="AD594" s="77"/>
      <c r="AE594" s="77"/>
      <c r="AF594" s="77"/>
      <c r="AG594" s="77"/>
      <c r="AH594" s="77"/>
      <c r="AI594" s="77"/>
      <c r="AJ594" s="77"/>
      <c r="AK594" s="77"/>
      <c r="AL594" s="77"/>
      <c r="AM594" s="77"/>
      <c r="AN594" s="77"/>
      <c r="AO594" s="77"/>
    </row>
    <row r="595" spans="1:41" ht="12.75" customHeight="1" x14ac:dyDescent="0.3">
      <c r="A595" s="77"/>
      <c r="B595" s="77"/>
      <c r="C595" s="77"/>
      <c r="D595" s="77"/>
      <c r="E595" s="77"/>
      <c r="F595" s="77"/>
      <c r="G595" s="77"/>
      <c r="H595" s="77"/>
      <c r="I595" s="77"/>
      <c r="J595" s="77"/>
      <c r="K595" s="77"/>
      <c r="L595" s="77"/>
      <c r="M595" s="77"/>
      <c r="N595" s="77"/>
      <c r="O595" s="77"/>
      <c r="P595" s="77"/>
      <c r="Q595" s="77"/>
      <c r="R595" s="77"/>
      <c r="S595" s="77"/>
      <c r="T595" s="77"/>
      <c r="U595" s="77"/>
      <c r="V595" s="77"/>
      <c r="W595" s="77"/>
      <c r="X595" s="77"/>
      <c r="Y595" s="77"/>
      <c r="Z595" s="77"/>
      <c r="AA595" s="77"/>
      <c r="AB595" s="77"/>
      <c r="AC595" s="77"/>
      <c r="AD595" s="77"/>
      <c r="AE595" s="77"/>
      <c r="AF595" s="77"/>
      <c r="AG595" s="77"/>
      <c r="AH595" s="77"/>
      <c r="AI595" s="77"/>
      <c r="AJ595" s="77"/>
      <c r="AK595" s="77"/>
      <c r="AL595" s="77"/>
      <c r="AM595" s="77"/>
      <c r="AN595" s="77"/>
      <c r="AO595" s="77"/>
    </row>
    <row r="596" spans="1:41" ht="12.75" customHeight="1" x14ac:dyDescent="0.3">
      <c r="A596" s="77"/>
      <c r="B596" s="77"/>
      <c r="C596" s="77"/>
      <c r="D596" s="77"/>
      <c r="E596" s="77"/>
      <c r="F596" s="77"/>
      <c r="G596" s="77"/>
      <c r="H596" s="77"/>
      <c r="I596" s="77"/>
      <c r="J596" s="77"/>
      <c r="K596" s="77"/>
      <c r="L596" s="77"/>
      <c r="M596" s="77"/>
      <c r="N596" s="77"/>
      <c r="O596" s="77"/>
      <c r="P596" s="77"/>
      <c r="Q596" s="77"/>
      <c r="R596" s="77"/>
      <c r="S596" s="77"/>
      <c r="T596" s="77"/>
      <c r="U596" s="77"/>
      <c r="V596" s="77"/>
      <c r="W596" s="77"/>
      <c r="X596" s="77"/>
      <c r="Y596" s="77"/>
      <c r="Z596" s="77"/>
      <c r="AA596" s="77"/>
      <c r="AB596" s="77"/>
      <c r="AC596" s="77"/>
      <c r="AD596" s="77"/>
      <c r="AE596" s="77"/>
      <c r="AF596" s="77"/>
      <c r="AG596" s="77"/>
      <c r="AH596" s="77"/>
      <c r="AI596" s="77"/>
      <c r="AJ596" s="77"/>
      <c r="AK596" s="77"/>
      <c r="AL596" s="77"/>
      <c r="AM596" s="77"/>
      <c r="AN596" s="77"/>
      <c r="AO596" s="77"/>
    </row>
    <row r="597" spans="1:41" ht="12.75" customHeight="1" x14ac:dyDescent="0.3">
      <c r="A597" s="77"/>
      <c r="B597" s="77"/>
      <c r="C597" s="77"/>
      <c r="D597" s="77"/>
      <c r="E597" s="77"/>
      <c r="F597" s="77"/>
      <c r="G597" s="77"/>
      <c r="H597" s="77"/>
      <c r="I597" s="77"/>
      <c r="J597" s="77"/>
      <c r="K597" s="77"/>
      <c r="L597" s="77"/>
      <c r="M597" s="77"/>
      <c r="N597" s="77"/>
      <c r="O597" s="77"/>
      <c r="P597" s="77"/>
      <c r="Q597" s="77"/>
      <c r="R597" s="77"/>
      <c r="S597" s="77"/>
      <c r="T597" s="77"/>
      <c r="U597" s="77"/>
      <c r="V597" s="77"/>
      <c r="W597" s="77"/>
      <c r="X597" s="77"/>
      <c r="Y597" s="77"/>
      <c r="Z597" s="77"/>
      <c r="AA597" s="77"/>
      <c r="AB597" s="77"/>
      <c r="AC597" s="77"/>
      <c r="AD597" s="77"/>
      <c r="AE597" s="77"/>
      <c r="AF597" s="77"/>
      <c r="AG597" s="77"/>
      <c r="AH597" s="77"/>
      <c r="AI597" s="77"/>
      <c r="AJ597" s="77"/>
      <c r="AK597" s="77"/>
      <c r="AL597" s="77"/>
      <c r="AM597" s="77"/>
      <c r="AN597" s="77"/>
      <c r="AO597" s="77"/>
    </row>
    <row r="598" spans="1:41" ht="12.75" customHeight="1" x14ac:dyDescent="0.3">
      <c r="A598" s="77"/>
      <c r="B598" s="77"/>
      <c r="C598" s="77"/>
      <c r="D598" s="77"/>
      <c r="E598" s="77"/>
      <c r="F598" s="77"/>
      <c r="G598" s="77"/>
      <c r="H598" s="77"/>
      <c r="I598" s="77"/>
      <c r="J598" s="77"/>
      <c r="K598" s="77"/>
      <c r="L598" s="77"/>
      <c r="M598" s="77"/>
      <c r="N598" s="77"/>
      <c r="O598" s="77"/>
      <c r="P598" s="77"/>
      <c r="Q598" s="77"/>
      <c r="R598" s="77"/>
      <c r="S598" s="77"/>
      <c r="T598" s="77"/>
      <c r="U598" s="77"/>
      <c r="V598" s="77"/>
      <c r="W598" s="77"/>
      <c r="X598" s="77"/>
      <c r="Y598" s="77"/>
      <c r="Z598" s="77"/>
      <c r="AA598" s="77"/>
      <c r="AB598" s="77"/>
      <c r="AC598" s="77"/>
      <c r="AD598" s="77"/>
      <c r="AE598" s="77"/>
      <c r="AF598" s="77"/>
      <c r="AG598" s="77"/>
      <c r="AH598" s="77"/>
      <c r="AI598" s="77"/>
      <c r="AJ598" s="77"/>
      <c r="AK598" s="77"/>
      <c r="AL598" s="77"/>
      <c r="AM598" s="77"/>
      <c r="AN598" s="77"/>
      <c r="AO598" s="77"/>
    </row>
    <row r="599" spans="1:41" ht="12.75" customHeight="1" x14ac:dyDescent="0.3">
      <c r="A599" s="77"/>
      <c r="B599" s="77"/>
      <c r="C599" s="77"/>
      <c r="D599" s="77"/>
      <c r="E599" s="77"/>
      <c r="F599" s="77"/>
      <c r="G599" s="77"/>
      <c r="H599" s="77"/>
      <c r="I599" s="77"/>
      <c r="J599" s="77"/>
      <c r="K599" s="77"/>
      <c r="L599" s="77"/>
      <c r="M599" s="77"/>
      <c r="N599" s="77"/>
      <c r="O599" s="77"/>
      <c r="P599" s="77"/>
      <c r="Q599" s="77"/>
      <c r="R599" s="77"/>
      <c r="S599" s="77"/>
      <c r="T599" s="77"/>
      <c r="U599" s="77"/>
      <c r="V599" s="77"/>
      <c r="W599" s="77"/>
      <c r="X599" s="77"/>
      <c r="Y599" s="77"/>
      <c r="Z599" s="77"/>
      <c r="AA599" s="77"/>
      <c r="AB599" s="77"/>
      <c r="AC599" s="77"/>
      <c r="AD599" s="77"/>
      <c r="AE599" s="77"/>
      <c r="AF599" s="77"/>
      <c r="AG599" s="77"/>
      <c r="AH599" s="77"/>
      <c r="AI599" s="77"/>
      <c r="AJ599" s="77"/>
      <c r="AK599" s="77"/>
      <c r="AL599" s="77"/>
      <c r="AM599" s="77"/>
      <c r="AN599" s="77"/>
      <c r="AO599" s="77"/>
    </row>
    <row r="600" spans="1:41" ht="12.75" customHeight="1" x14ac:dyDescent="0.3">
      <c r="A600" s="77"/>
      <c r="B600" s="77"/>
      <c r="C600" s="77"/>
      <c r="D600" s="77"/>
      <c r="E600" s="77"/>
      <c r="F600" s="77"/>
      <c r="G600" s="77"/>
      <c r="H600" s="77"/>
      <c r="I600" s="77"/>
      <c r="J600" s="77"/>
      <c r="K600" s="77"/>
      <c r="L600" s="77"/>
      <c r="M600" s="77"/>
      <c r="N600" s="77"/>
      <c r="O600" s="77"/>
      <c r="P600" s="77"/>
      <c r="Q600" s="77"/>
      <c r="R600" s="77"/>
      <c r="S600" s="77"/>
      <c r="T600" s="77"/>
      <c r="U600" s="77"/>
      <c r="V600" s="77"/>
      <c r="W600" s="77"/>
      <c r="X600" s="77"/>
      <c r="Y600" s="77"/>
      <c r="Z600" s="77"/>
      <c r="AA600" s="77"/>
      <c r="AB600" s="77"/>
      <c r="AC600" s="77"/>
      <c r="AD600" s="77"/>
      <c r="AE600" s="77"/>
      <c r="AF600" s="77"/>
      <c r="AG600" s="77"/>
      <c r="AH600" s="77"/>
      <c r="AI600" s="77"/>
      <c r="AJ600" s="77"/>
      <c r="AK600" s="77"/>
      <c r="AL600" s="77"/>
      <c r="AM600" s="77"/>
      <c r="AN600" s="77"/>
      <c r="AO600" s="77"/>
    </row>
    <row r="601" spans="1:41" ht="12.75" customHeight="1" x14ac:dyDescent="0.3">
      <c r="A601" s="77"/>
      <c r="B601" s="77"/>
      <c r="C601" s="77"/>
      <c r="D601" s="77"/>
      <c r="E601" s="77"/>
      <c r="F601" s="77"/>
      <c r="G601" s="77"/>
      <c r="H601" s="77"/>
      <c r="I601" s="77"/>
      <c r="J601" s="77"/>
      <c r="K601" s="77"/>
      <c r="L601" s="77"/>
      <c r="M601" s="77"/>
      <c r="N601" s="77"/>
      <c r="O601" s="77"/>
      <c r="P601" s="77"/>
      <c r="Q601" s="77"/>
      <c r="R601" s="77"/>
      <c r="S601" s="77"/>
      <c r="T601" s="77"/>
      <c r="U601" s="77"/>
      <c r="V601" s="77"/>
      <c r="W601" s="77"/>
      <c r="X601" s="77"/>
      <c r="Y601" s="77"/>
      <c r="Z601" s="77"/>
      <c r="AA601" s="77"/>
      <c r="AB601" s="77"/>
      <c r="AC601" s="77"/>
      <c r="AD601" s="77"/>
      <c r="AE601" s="77"/>
      <c r="AF601" s="77"/>
      <c r="AG601" s="77"/>
      <c r="AH601" s="77"/>
      <c r="AI601" s="77"/>
      <c r="AJ601" s="77"/>
      <c r="AK601" s="77"/>
      <c r="AL601" s="77"/>
      <c r="AM601" s="77"/>
      <c r="AN601" s="77"/>
      <c r="AO601" s="77"/>
    </row>
    <row r="602" spans="1:41" ht="12.75" customHeight="1" x14ac:dyDescent="0.3">
      <c r="A602" s="77"/>
      <c r="B602" s="77"/>
      <c r="C602" s="77"/>
      <c r="D602" s="77"/>
      <c r="E602" s="77"/>
      <c r="F602" s="77"/>
      <c r="G602" s="77"/>
      <c r="H602" s="77"/>
      <c r="I602" s="77"/>
      <c r="J602" s="77"/>
      <c r="K602" s="77"/>
      <c r="L602" s="77"/>
      <c r="M602" s="77"/>
      <c r="N602" s="77"/>
      <c r="O602" s="77"/>
      <c r="P602" s="77"/>
      <c r="Q602" s="77"/>
      <c r="R602" s="77"/>
      <c r="S602" s="77"/>
      <c r="T602" s="77"/>
      <c r="U602" s="77"/>
      <c r="V602" s="77"/>
      <c r="W602" s="77"/>
      <c r="X602" s="77"/>
      <c r="Y602" s="77"/>
      <c r="Z602" s="77"/>
      <c r="AA602" s="77"/>
      <c r="AB602" s="77"/>
      <c r="AC602" s="77"/>
      <c r="AD602" s="77"/>
      <c r="AE602" s="77"/>
      <c r="AF602" s="77"/>
      <c r="AG602" s="77"/>
      <c r="AH602" s="77"/>
      <c r="AI602" s="77"/>
      <c r="AJ602" s="77"/>
      <c r="AK602" s="77"/>
      <c r="AL602" s="77"/>
      <c r="AM602" s="77"/>
      <c r="AN602" s="77"/>
      <c r="AO602" s="77"/>
    </row>
    <row r="603" spans="1:41" ht="12.75" customHeight="1" x14ac:dyDescent="0.3">
      <c r="A603" s="77"/>
      <c r="B603" s="77"/>
      <c r="C603" s="77"/>
      <c r="D603" s="77"/>
      <c r="E603" s="77"/>
      <c r="F603" s="77"/>
      <c r="G603" s="77"/>
      <c r="H603" s="77"/>
      <c r="I603" s="77"/>
      <c r="J603" s="77"/>
      <c r="K603" s="77"/>
      <c r="L603" s="77"/>
      <c r="M603" s="77"/>
      <c r="N603" s="77"/>
      <c r="O603" s="77"/>
      <c r="P603" s="77"/>
      <c r="Q603" s="77"/>
      <c r="R603" s="77"/>
      <c r="S603" s="77"/>
      <c r="T603" s="77"/>
      <c r="U603" s="77"/>
      <c r="V603" s="77"/>
      <c r="W603" s="77"/>
      <c r="X603" s="77"/>
      <c r="Y603" s="77"/>
      <c r="Z603" s="77"/>
      <c r="AA603" s="77"/>
      <c r="AB603" s="77"/>
      <c r="AC603" s="77"/>
      <c r="AD603" s="77"/>
      <c r="AE603" s="77"/>
      <c r="AF603" s="77"/>
      <c r="AG603" s="77"/>
      <c r="AH603" s="77"/>
      <c r="AI603" s="77"/>
      <c r="AJ603" s="77"/>
      <c r="AK603" s="77"/>
      <c r="AL603" s="77"/>
      <c r="AM603" s="77"/>
      <c r="AN603" s="77"/>
      <c r="AO603" s="77"/>
    </row>
    <row r="604" spans="1:41" ht="12.75" customHeight="1" x14ac:dyDescent="0.3">
      <c r="A604" s="77"/>
      <c r="B604" s="77"/>
      <c r="C604" s="77"/>
      <c r="D604" s="77"/>
      <c r="E604" s="77"/>
      <c r="F604" s="77"/>
      <c r="G604" s="77"/>
      <c r="H604" s="77"/>
      <c r="I604" s="77"/>
      <c r="J604" s="77"/>
      <c r="K604" s="77"/>
      <c r="L604" s="77"/>
      <c r="M604" s="77"/>
      <c r="N604" s="77"/>
      <c r="O604" s="77"/>
      <c r="P604" s="77"/>
      <c r="Q604" s="77"/>
      <c r="R604" s="77"/>
      <c r="S604" s="77"/>
      <c r="T604" s="77"/>
      <c r="U604" s="77"/>
      <c r="V604" s="77"/>
      <c r="W604" s="77"/>
      <c r="X604" s="77"/>
      <c r="Y604" s="77"/>
      <c r="Z604" s="77"/>
      <c r="AA604" s="77"/>
      <c r="AB604" s="77"/>
      <c r="AC604" s="77"/>
      <c r="AD604" s="77"/>
      <c r="AE604" s="77"/>
      <c r="AF604" s="77"/>
      <c r="AG604" s="77"/>
      <c r="AH604" s="77"/>
      <c r="AI604" s="77"/>
      <c r="AJ604" s="77"/>
      <c r="AK604" s="77"/>
      <c r="AL604" s="77"/>
      <c r="AM604" s="77"/>
      <c r="AN604" s="77"/>
      <c r="AO604" s="77"/>
    </row>
    <row r="605" spans="1:41" ht="12.75" customHeight="1" x14ac:dyDescent="0.3">
      <c r="A605" s="77"/>
      <c r="B605" s="77"/>
      <c r="C605" s="77"/>
      <c r="D605" s="77"/>
      <c r="E605" s="77"/>
      <c r="F605" s="77"/>
      <c r="G605" s="77"/>
      <c r="H605" s="77"/>
      <c r="I605" s="77"/>
      <c r="J605" s="77"/>
      <c r="K605" s="77"/>
      <c r="L605" s="77"/>
      <c r="M605" s="77"/>
      <c r="N605" s="77"/>
      <c r="O605" s="77"/>
      <c r="P605" s="77"/>
      <c r="Q605" s="77"/>
      <c r="R605" s="77"/>
      <c r="S605" s="77"/>
      <c r="T605" s="77"/>
      <c r="U605" s="77"/>
      <c r="V605" s="77"/>
      <c r="W605" s="77"/>
      <c r="X605" s="77"/>
      <c r="Y605" s="77"/>
      <c r="Z605" s="77"/>
      <c r="AA605" s="77"/>
      <c r="AB605" s="77"/>
      <c r="AC605" s="77"/>
      <c r="AD605" s="77"/>
      <c r="AE605" s="77"/>
      <c r="AF605" s="77"/>
      <c r="AG605" s="77"/>
      <c r="AH605" s="77"/>
      <c r="AI605" s="77"/>
      <c r="AJ605" s="77"/>
      <c r="AK605" s="77"/>
      <c r="AL605" s="77"/>
      <c r="AM605" s="77"/>
      <c r="AN605" s="77"/>
      <c r="AO605" s="77"/>
    </row>
    <row r="606" spans="1:41" ht="12.75" customHeight="1" x14ac:dyDescent="0.3">
      <c r="A606" s="77"/>
      <c r="B606" s="77"/>
      <c r="C606" s="77"/>
      <c r="D606" s="77"/>
      <c r="E606" s="77"/>
      <c r="F606" s="77"/>
      <c r="G606" s="77"/>
      <c r="H606" s="77"/>
      <c r="I606" s="77"/>
      <c r="J606" s="77"/>
      <c r="K606" s="77"/>
      <c r="L606" s="77"/>
      <c r="M606" s="77"/>
      <c r="N606" s="77"/>
      <c r="O606" s="77"/>
      <c r="P606" s="77"/>
      <c r="Q606" s="77"/>
      <c r="R606" s="77"/>
      <c r="S606" s="77"/>
      <c r="T606" s="77"/>
      <c r="U606" s="77"/>
      <c r="V606" s="77"/>
      <c r="W606" s="77"/>
      <c r="X606" s="77"/>
      <c r="Y606" s="77"/>
      <c r="Z606" s="77"/>
      <c r="AA606" s="77"/>
      <c r="AB606" s="77"/>
      <c r="AC606" s="77"/>
      <c r="AD606" s="77"/>
      <c r="AE606" s="77"/>
      <c r="AF606" s="77"/>
      <c r="AG606" s="77"/>
      <c r="AH606" s="77"/>
      <c r="AI606" s="77"/>
      <c r="AJ606" s="77"/>
      <c r="AK606" s="77"/>
      <c r="AL606" s="77"/>
      <c r="AM606" s="77"/>
      <c r="AN606" s="77"/>
      <c r="AO606" s="77"/>
    </row>
    <row r="607" spans="1:41" ht="12.75" customHeight="1" x14ac:dyDescent="0.3">
      <c r="A607" s="77"/>
      <c r="B607" s="77"/>
      <c r="C607" s="77"/>
      <c r="D607" s="77"/>
      <c r="E607" s="77"/>
      <c r="F607" s="77"/>
      <c r="G607" s="77"/>
      <c r="H607" s="77"/>
      <c r="I607" s="77"/>
      <c r="J607" s="77"/>
      <c r="K607" s="77"/>
      <c r="L607" s="77"/>
      <c r="M607" s="77"/>
      <c r="N607" s="77"/>
      <c r="O607" s="77"/>
      <c r="P607" s="77"/>
      <c r="Q607" s="77"/>
      <c r="R607" s="77"/>
      <c r="S607" s="77"/>
      <c r="T607" s="77"/>
      <c r="U607" s="77"/>
      <c r="V607" s="77"/>
      <c r="W607" s="77"/>
      <c r="X607" s="77"/>
      <c r="Y607" s="77"/>
      <c r="Z607" s="77"/>
      <c r="AA607" s="77"/>
      <c r="AB607" s="77"/>
      <c r="AC607" s="77"/>
      <c r="AD607" s="77"/>
      <c r="AE607" s="77"/>
      <c r="AF607" s="77"/>
      <c r="AG607" s="77"/>
      <c r="AH607" s="77"/>
      <c r="AI607" s="77"/>
      <c r="AJ607" s="77"/>
      <c r="AK607" s="77"/>
      <c r="AL607" s="77"/>
      <c r="AM607" s="77"/>
      <c r="AN607" s="77"/>
      <c r="AO607" s="77"/>
    </row>
    <row r="608" spans="1:41" ht="12.75" customHeight="1" x14ac:dyDescent="0.3">
      <c r="A608" s="77"/>
      <c r="B608" s="77"/>
      <c r="C608" s="77"/>
      <c r="D608" s="77"/>
      <c r="E608" s="77"/>
      <c r="F608" s="77"/>
      <c r="G608" s="77"/>
      <c r="H608" s="77"/>
      <c r="I608" s="77"/>
      <c r="J608" s="77"/>
      <c r="K608" s="77"/>
      <c r="L608" s="77"/>
      <c r="M608" s="77"/>
      <c r="N608" s="77"/>
      <c r="O608" s="77"/>
      <c r="P608" s="77"/>
      <c r="Q608" s="77"/>
      <c r="R608" s="77"/>
      <c r="S608" s="77"/>
      <c r="T608" s="77"/>
      <c r="U608" s="77"/>
      <c r="V608" s="77"/>
      <c r="W608" s="77"/>
      <c r="X608" s="77"/>
      <c r="Y608" s="77"/>
      <c r="Z608" s="77"/>
      <c r="AA608" s="77"/>
      <c r="AB608" s="77"/>
      <c r="AC608" s="77"/>
      <c r="AD608" s="77"/>
      <c r="AE608" s="77"/>
      <c r="AF608" s="77"/>
      <c r="AG608" s="77"/>
      <c r="AH608" s="77"/>
      <c r="AI608" s="77"/>
      <c r="AJ608" s="77"/>
      <c r="AK608" s="77"/>
      <c r="AL608" s="77"/>
      <c r="AM608" s="77"/>
      <c r="AN608" s="77"/>
      <c r="AO608" s="77"/>
    </row>
    <row r="609" spans="1:41" ht="12.75" customHeight="1" x14ac:dyDescent="0.3">
      <c r="A609" s="77"/>
      <c r="B609" s="77"/>
      <c r="C609" s="77"/>
      <c r="D609" s="77"/>
      <c r="E609" s="77"/>
      <c r="F609" s="77"/>
      <c r="G609" s="77"/>
      <c r="H609" s="77"/>
      <c r="I609" s="77"/>
      <c r="J609" s="77"/>
      <c r="K609" s="77"/>
      <c r="L609" s="77"/>
      <c r="M609" s="77"/>
      <c r="N609" s="77"/>
      <c r="O609" s="77"/>
      <c r="P609" s="77"/>
      <c r="Q609" s="77"/>
      <c r="R609" s="77"/>
      <c r="S609" s="77"/>
      <c r="T609" s="77"/>
      <c r="U609" s="77"/>
      <c r="V609" s="77"/>
      <c r="W609" s="77"/>
      <c r="X609" s="77"/>
      <c r="Y609" s="77"/>
      <c r="Z609" s="77"/>
      <c r="AA609" s="77"/>
      <c r="AB609" s="77"/>
      <c r="AC609" s="77"/>
      <c r="AD609" s="77"/>
      <c r="AE609" s="77"/>
      <c r="AF609" s="77"/>
      <c r="AG609" s="77"/>
      <c r="AH609" s="77"/>
      <c r="AI609" s="77"/>
      <c r="AJ609" s="77"/>
      <c r="AK609" s="77"/>
      <c r="AL609" s="77"/>
      <c r="AM609" s="77"/>
      <c r="AN609" s="77"/>
      <c r="AO609" s="77"/>
    </row>
    <row r="610" spans="1:41" ht="12.75" customHeight="1" x14ac:dyDescent="0.3">
      <c r="A610" s="77"/>
      <c r="B610" s="77"/>
      <c r="C610" s="77"/>
      <c r="D610" s="77"/>
      <c r="E610" s="77"/>
      <c r="F610" s="77"/>
      <c r="G610" s="77"/>
      <c r="H610" s="77"/>
      <c r="I610" s="77"/>
      <c r="J610" s="77"/>
      <c r="K610" s="77"/>
      <c r="L610" s="77"/>
      <c r="M610" s="77"/>
      <c r="N610" s="77"/>
      <c r="O610" s="77"/>
      <c r="P610" s="77"/>
      <c r="Q610" s="77"/>
      <c r="R610" s="77"/>
      <c r="S610" s="77"/>
      <c r="T610" s="77"/>
      <c r="U610" s="77"/>
      <c r="V610" s="77"/>
      <c r="W610" s="77"/>
      <c r="X610" s="77"/>
      <c r="Y610" s="77"/>
      <c r="Z610" s="77"/>
      <c r="AA610" s="77"/>
      <c r="AB610" s="77"/>
      <c r="AC610" s="77"/>
      <c r="AD610" s="77"/>
      <c r="AE610" s="77"/>
      <c r="AF610" s="77"/>
      <c r="AG610" s="77"/>
      <c r="AH610" s="77"/>
      <c r="AI610" s="77"/>
      <c r="AJ610" s="77"/>
      <c r="AK610" s="77"/>
      <c r="AL610" s="77"/>
      <c r="AM610" s="77"/>
      <c r="AN610" s="77"/>
      <c r="AO610" s="77"/>
    </row>
    <row r="611" spans="1:41" ht="12.75" customHeight="1" x14ac:dyDescent="0.3">
      <c r="A611" s="77"/>
      <c r="B611" s="77"/>
      <c r="C611" s="77"/>
      <c r="D611" s="77"/>
      <c r="E611" s="77"/>
      <c r="F611" s="77"/>
      <c r="G611" s="77"/>
      <c r="H611" s="77"/>
      <c r="I611" s="77"/>
      <c r="J611" s="77"/>
      <c r="K611" s="77"/>
      <c r="L611" s="77"/>
      <c r="M611" s="77"/>
      <c r="N611" s="77"/>
      <c r="O611" s="77"/>
      <c r="P611" s="77"/>
      <c r="Q611" s="77"/>
      <c r="R611" s="77"/>
      <c r="S611" s="77"/>
      <c r="T611" s="77"/>
      <c r="U611" s="77"/>
      <c r="V611" s="77"/>
      <c r="W611" s="77"/>
      <c r="X611" s="77"/>
      <c r="Y611" s="77"/>
      <c r="Z611" s="77"/>
      <c r="AA611" s="77"/>
      <c r="AB611" s="77"/>
      <c r="AC611" s="77"/>
      <c r="AD611" s="77"/>
      <c r="AE611" s="77"/>
      <c r="AF611" s="77"/>
      <c r="AG611" s="77"/>
      <c r="AH611" s="77"/>
      <c r="AI611" s="77"/>
      <c r="AJ611" s="77"/>
      <c r="AK611" s="77"/>
      <c r="AL611" s="77"/>
      <c r="AM611" s="77"/>
      <c r="AN611" s="77"/>
      <c r="AO611" s="77"/>
    </row>
    <row r="612" spans="1:41" ht="12.75" customHeight="1" x14ac:dyDescent="0.3">
      <c r="A612" s="77"/>
      <c r="B612" s="77"/>
      <c r="C612" s="77"/>
      <c r="D612" s="77"/>
      <c r="E612" s="77"/>
      <c r="F612" s="77"/>
      <c r="G612" s="77"/>
      <c r="H612" s="77"/>
      <c r="I612" s="77"/>
      <c r="J612" s="77"/>
      <c r="K612" s="77"/>
      <c r="L612" s="77"/>
      <c r="M612" s="77"/>
      <c r="N612" s="77"/>
      <c r="O612" s="77"/>
      <c r="P612" s="77"/>
      <c r="Q612" s="77"/>
      <c r="R612" s="77"/>
      <c r="S612" s="77"/>
      <c r="T612" s="77"/>
      <c r="U612" s="77"/>
      <c r="V612" s="77"/>
      <c r="W612" s="77"/>
      <c r="X612" s="77"/>
      <c r="Y612" s="77"/>
      <c r="Z612" s="77"/>
      <c r="AA612" s="77"/>
      <c r="AB612" s="77"/>
      <c r="AC612" s="77"/>
      <c r="AD612" s="77"/>
      <c r="AE612" s="77"/>
      <c r="AF612" s="77"/>
      <c r="AG612" s="77"/>
      <c r="AH612" s="77"/>
      <c r="AI612" s="77"/>
      <c r="AJ612" s="77"/>
      <c r="AK612" s="77"/>
      <c r="AL612" s="77"/>
      <c r="AM612" s="77"/>
      <c r="AN612" s="77"/>
      <c r="AO612" s="77"/>
    </row>
    <row r="613" spans="1:41" ht="12.75" customHeight="1" x14ac:dyDescent="0.3">
      <c r="A613" s="77"/>
      <c r="B613" s="77"/>
      <c r="C613" s="77"/>
      <c r="D613" s="77"/>
      <c r="E613" s="77"/>
      <c r="F613" s="77"/>
      <c r="G613" s="77"/>
      <c r="H613" s="77"/>
      <c r="I613" s="77"/>
      <c r="J613" s="77"/>
      <c r="K613" s="77"/>
      <c r="L613" s="77"/>
      <c r="M613" s="77"/>
      <c r="N613" s="77"/>
      <c r="O613" s="77"/>
      <c r="P613" s="77"/>
      <c r="Q613" s="77"/>
      <c r="R613" s="77"/>
      <c r="S613" s="77"/>
      <c r="T613" s="77"/>
      <c r="U613" s="77"/>
      <c r="V613" s="77"/>
      <c r="W613" s="77"/>
      <c r="X613" s="77"/>
      <c r="Y613" s="77"/>
      <c r="Z613" s="77"/>
      <c r="AA613" s="77"/>
      <c r="AB613" s="77"/>
      <c r="AC613" s="77"/>
      <c r="AD613" s="77"/>
      <c r="AE613" s="77"/>
      <c r="AF613" s="77"/>
      <c r="AG613" s="77"/>
      <c r="AH613" s="77"/>
      <c r="AI613" s="77"/>
      <c r="AJ613" s="77"/>
      <c r="AK613" s="77"/>
      <c r="AL613" s="77"/>
      <c r="AM613" s="77"/>
      <c r="AN613" s="77"/>
      <c r="AO613" s="77"/>
    </row>
    <row r="614" spans="1:41" ht="12.75" customHeight="1" x14ac:dyDescent="0.3">
      <c r="A614" s="77"/>
      <c r="B614" s="77"/>
      <c r="C614" s="77"/>
      <c r="D614" s="77"/>
      <c r="E614" s="77"/>
      <c r="F614" s="77"/>
      <c r="G614" s="77"/>
      <c r="H614" s="77"/>
      <c r="I614" s="77"/>
      <c r="J614" s="77"/>
      <c r="K614" s="77"/>
      <c r="L614" s="77"/>
      <c r="M614" s="77"/>
      <c r="N614" s="77"/>
      <c r="O614" s="77"/>
      <c r="P614" s="77"/>
      <c r="Q614" s="77"/>
      <c r="R614" s="77"/>
      <c r="S614" s="77"/>
      <c r="T614" s="77"/>
      <c r="U614" s="77"/>
      <c r="V614" s="77"/>
      <c r="W614" s="77"/>
      <c r="X614" s="77"/>
      <c r="Y614" s="77"/>
      <c r="Z614" s="77"/>
      <c r="AA614" s="77"/>
      <c r="AB614" s="77"/>
      <c r="AC614" s="77"/>
      <c r="AD614" s="77"/>
      <c r="AE614" s="77"/>
      <c r="AF614" s="77"/>
      <c r="AG614" s="77"/>
      <c r="AH614" s="77"/>
      <c r="AI614" s="77"/>
      <c r="AJ614" s="77"/>
      <c r="AK614" s="77"/>
      <c r="AL614" s="77"/>
      <c r="AM614" s="77"/>
      <c r="AN614" s="77"/>
      <c r="AO614" s="77"/>
    </row>
    <row r="615" spans="1:41" ht="12.75" customHeight="1" x14ac:dyDescent="0.3">
      <c r="A615" s="77"/>
      <c r="B615" s="77"/>
      <c r="C615" s="77"/>
      <c r="D615" s="77"/>
      <c r="E615" s="77"/>
      <c r="F615" s="77"/>
      <c r="G615" s="77"/>
      <c r="H615" s="77"/>
      <c r="I615" s="77"/>
      <c r="J615" s="77"/>
      <c r="K615" s="77"/>
      <c r="L615" s="77"/>
      <c r="M615" s="77"/>
      <c r="N615" s="77"/>
      <c r="O615" s="77"/>
      <c r="P615" s="77"/>
      <c r="Q615" s="77"/>
      <c r="R615" s="77"/>
      <c r="S615" s="77"/>
      <c r="T615" s="77"/>
      <c r="U615" s="77"/>
      <c r="V615" s="77"/>
      <c r="W615" s="77"/>
      <c r="X615" s="77"/>
      <c r="Y615" s="77"/>
      <c r="Z615" s="77"/>
      <c r="AA615" s="77"/>
      <c r="AB615" s="77"/>
      <c r="AC615" s="77"/>
      <c r="AD615" s="77"/>
      <c r="AE615" s="77"/>
      <c r="AF615" s="77"/>
      <c r="AG615" s="77"/>
      <c r="AH615" s="77"/>
      <c r="AI615" s="77"/>
      <c r="AJ615" s="77"/>
      <c r="AK615" s="77"/>
      <c r="AL615" s="77"/>
      <c r="AM615" s="77"/>
      <c r="AN615" s="77"/>
      <c r="AO615" s="77"/>
    </row>
    <row r="616" spans="1:41" ht="12.75" customHeight="1" x14ac:dyDescent="0.3">
      <c r="A616" s="77"/>
      <c r="B616" s="77"/>
      <c r="C616" s="77"/>
      <c r="D616" s="77"/>
      <c r="E616" s="77"/>
      <c r="F616" s="77"/>
      <c r="G616" s="77"/>
      <c r="H616" s="77"/>
      <c r="I616" s="77"/>
      <c r="J616" s="77"/>
      <c r="K616" s="77"/>
      <c r="L616" s="77"/>
      <c r="M616" s="77"/>
      <c r="N616" s="77"/>
      <c r="O616" s="77"/>
      <c r="P616" s="77"/>
      <c r="Q616" s="77"/>
      <c r="R616" s="77"/>
      <c r="S616" s="77"/>
      <c r="T616" s="77"/>
      <c r="U616" s="77"/>
      <c r="V616" s="77"/>
      <c r="W616" s="77"/>
      <c r="X616" s="77"/>
      <c r="Y616" s="77"/>
      <c r="Z616" s="77"/>
      <c r="AA616" s="77"/>
      <c r="AB616" s="77"/>
      <c r="AC616" s="77"/>
      <c r="AD616" s="77"/>
      <c r="AE616" s="77"/>
      <c r="AF616" s="77"/>
      <c r="AG616" s="77"/>
      <c r="AH616" s="77"/>
      <c r="AI616" s="77"/>
      <c r="AJ616" s="77"/>
      <c r="AK616" s="77"/>
      <c r="AL616" s="77"/>
      <c r="AM616" s="77"/>
      <c r="AN616" s="77"/>
      <c r="AO616" s="77"/>
    </row>
    <row r="617" spans="1:41" ht="12.75" customHeight="1" x14ac:dyDescent="0.3">
      <c r="A617" s="77"/>
      <c r="B617" s="77"/>
      <c r="C617" s="77"/>
      <c r="D617" s="77"/>
      <c r="E617" s="77"/>
      <c r="F617" s="77"/>
      <c r="G617" s="77"/>
      <c r="H617" s="77"/>
      <c r="I617" s="77"/>
      <c r="J617" s="77"/>
      <c r="K617" s="77"/>
      <c r="L617" s="77"/>
      <c r="M617" s="77"/>
      <c r="N617" s="77"/>
      <c r="O617" s="77"/>
      <c r="P617" s="77"/>
      <c r="Q617" s="77"/>
      <c r="R617" s="77"/>
      <c r="S617" s="77"/>
      <c r="T617" s="77"/>
      <c r="U617" s="77"/>
      <c r="V617" s="77"/>
      <c r="W617" s="77"/>
      <c r="X617" s="77"/>
      <c r="Y617" s="77"/>
      <c r="Z617" s="77"/>
      <c r="AA617" s="77"/>
      <c r="AB617" s="77"/>
      <c r="AC617" s="77"/>
      <c r="AD617" s="77"/>
      <c r="AE617" s="77"/>
      <c r="AF617" s="77"/>
      <c r="AG617" s="77"/>
      <c r="AH617" s="77"/>
      <c r="AI617" s="77"/>
      <c r="AJ617" s="77"/>
      <c r="AK617" s="77"/>
      <c r="AL617" s="77"/>
      <c r="AM617" s="77"/>
      <c r="AN617" s="77"/>
      <c r="AO617" s="77"/>
    </row>
    <row r="618" spans="1:41" ht="12.75" customHeight="1" x14ac:dyDescent="0.3">
      <c r="A618" s="77"/>
      <c r="B618" s="77"/>
      <c r="C618" s="77"/>
      <c r="D618" s="77"/>
      <c r="E618" s="77"/>
      <c r="F618" s="77"/>
      <c r="G618" s="77"/>
      <c r="H618" s="77"/>
      <c r="I618" s="77"/>
      <c r="J618" s="77"/>
      <c r="K618" s="77"/>
      <c r="L618" s="77"/>
      <c r="M618" s="77"/>
      <c r="N618" s="77"/>
      <c r="O618" s="77"/>
      <c r="P618" s="77"/>
      <c r="Q618" s="77"/>
      <c r="R618" s="77"/>
      <c r="S618" s="77"/>
      <c r="T618" s="77"/>
      <c r="U618" s="77"/>
      <c r="V618" s="77"/>
      <c r="W618" s="77"/>
      <c r="X618" s="77"/>
      <c r="Y618" s="77"/>
      <c r="Z618" s="77"/>
      <c r="AA618" s="77"/>
      <c r="AB618" s="77"/>
      <c r="AC618" s="77"/>
      <c r="AD618" s="77"/>
      <c r="AE618" s="77"/>
      <c r="AF618" s="77"/>
      <c r="AG618" s="77"/>
      <c r="AH618" s="77"/>
      <c r="AI618" s="77"/>
      <c r="AJ618" s="77"/>
      <c r="AK618" s="77"/>
      <c r="AL618" s="77"/>
      <c r="AM618" s="77"/>
      <c r="AN618" s="77"/>
      <c r="AO618" s="77"/>
    </row>
    <row r="619" spans="1:41" ht="12.75" customHeight="1" x14ac:dyDescent="0.3">
      <c r="A619" s="77"/>
      <c r="B619" s="77"/>
      <c r="C619" s="77"/>
      <c r="D619" s="77"/>
      <c r="E619" s="77"/>
      <c r="F619" s="77"/>
      <c r="G619" s="77"/>
      <c r="H619" s="77"/>
      <c r="I619" s="77"/>
      <c r="J619" s="77"/>
      <c r="K619" s="77"/>
      <c r="L619" s="77"/>
      <c r="M619" s="77"/>
      <c r="N619" s="77"/>
      <c r="O619" s="77"/>
      <c r="P619" s="77"/>
      <c r="Q619" s="77"/>
      <c r="R619" s="77"/>
      <c r="S619" s="77"/>
      <c r="T619" s="77"/>
      <c r="U619" s="77"/>
      <c r="V619" s="77"/>
      <c r="W619" s="77"/>
      <c r="X619" s="77"/>
      <c r="Y619" s="77"/>
      <c r="Z619" s="77"/>
      <c r="AA619" s="77"/>
      <c r="AB619" s="77"/>
      <c r="AC619" s="77"/>
      <c r="AD619" s="77"/>
      <c r="AE619" s="77"/>
      <c r="AF619" s="77"/>
      <c r="AG619" s="77"/>
      <c r="AH619" s="77"/>
      <c r="AI619" s="77"/>
      <c r="AJ619" s="77"/>
      <c r="AK619" s="77"/>
      <c r="AL619" s="77"/>
      <c r="AM619" s="77"/>
      <c r="AN619" s="77"/>
      <c r="AO619" s="77"/>
    </row>
    <row r="620" spans="1:41" ht="12.75" customHeight="1" x14ac:dyDescent="0.3">
      <c r="A620" s="77"/>
      <c r="B620" s="77"/>
      <c r="C620" s="77"/>
      <c r="D620" s="77"/>
      <c r="E620" s="77"/>
      <c r="F620" s="77"/>
      <c r="G620" s="77"/>
      <c r="H620" s="77"/>
      <c r="I620" s="77"/>
      <c r="J620" s="77"/>
      <c r="K620" s="77"/>
      <c r="L620" s="77"/>
      <c r="M620" s="77"/>
      <c r="N620" s="77"/>
      <c r="O620" s="77"/>
      <c r="P620" s="77"/>
      <c r="Q620" s="77"/>
      <c r="R620" s="77"/>
      <c r="S620" s="77"/>
      <c r="T620" s="77"/>
      <c r="U620" s="77"/>
      <c r="V620" s="77"/>
      <c r="W620" s="77"/>
      <c r="X620" s="77"/>
      <c r="Y620" s="77"/>
      <c r="Z620" s="77"/>
      <c r="AA620" s="77"/>
      <c r="AB620" s="77"/>
      <c r="AC620" s="77"/>
      <c r="AD620" s="77"/>
      <c r="AE620" s="77"/>
      <c r="AF620" s="77"/>
      <c r="AG620" s="77"/>
      <c r="AH620" s="77"/>
      <c r="AI620" s="77"/>
      <c r="AJ620" s="77"/>
      <c r="AK620" s="77"/>
      <c r="AL620" s="77"/>
      <c r="AM620" s="77"/>
      <c r="AN620" s="77"/>
      <c r="AO620" s="77"/>
    </row>
    <row r="621" spans="1:41" ht="12.75" customHeight="1" x14ac:dyDescent="0.3">
      <c r="A621" s="77"/>
      <c r="B621" s="77"/>
      <c r="C621" s="77"/>
      <c r="D621" s="77"/>
      <c r="E621" s="77"/>
      <c r="F621" s="77"/>
      <c r="G621" s="77"/>
      <c r="H621" s="77"/>
      <c r="I621" s="77"/>
      <c r="J621" s="77"/>
      <c r="K621" s="77"/>
      <c r="L621" s="77"/>
      <c r="M621" s="77"/>
      <c r="N621" s="77"/>
      <c r="O621" s="77"/>
      <c r="P621" s="77"/>
      <c r="Q621" s="77"/>
      <c r="R621" s="77"/>
      <c r="S621" s="77"/>
      <c r="T621" s="77"/>
      <c r="U621" s="77"/>
      <c r="V621" s="77"/>
      <c r="W621" s="77"/>
      <c r="X621" s="77"/>
      <c r="Y621" s="77"/>
      <c r="Z621" s="77"/>
      <c r="AA621" s="77"/>
      <c r="AB621" s="77"/>
      <c r="AC621" s="77"/>
      <c r="AD621" s="77"/>
      <c r="AE621" s="77"/>
      <c r="AF621" s="77"/>
      <c r="AG621" s="77"/>
      <c r="AH621" s="77"/>
      <c r="AI621" s="77"/>
      <c r="AJ621" s="77"/>
      <c r="AK621" s="77"/>
      <c r="AL621" s="77"/>
      <c r="AM621" s="77"/>
      <c r="AN621" s="77"/>
      <c r="AO621" s="77"/>
    </row>
    <row r="622" spans="1:41" ht="12.75" customHeight="1" x14ac:dyDescent="0.3">
      <c r="A622" s="77"/>
      <c r="B622" s="77"/>
      <c r="C622" s="77"/>
      <c r="D622" s="77"/>
      <c r="E622" s="77"/>
      <c r="F622" s="77"/>
      <c r="G622" s="77"/>
      <c r="H622" s="77"/>
      <c r="I622" s="77"/>
      <c r="J622" s="77"/>
      <c r="K622" s="77"/>
      <c r="L622" s="77"/>
      <c r="M622" s="77"/>
      <c r="N622" s="77"/>
      <c r="O622" s="77"/>
      <c r="P622" s="77"/>
      <c r="Q622" s="77"/>
      <c r="R622" s="77"/>
      <c r="S622" s="77"/>
      <c r="T622" s="77"/>
      <c r="U622" s="77"/>
      <c r="V622" s="77"/>
      <c r="W622" s="77"/>
      <c r="X622" s="77"/>
      <c r="Y622" s="77"/>
      <c r="Z622" s="77"/>
      <c r="AA622" s="77"/>
      <c r="AB622" s="77"/>
      <c r="AC622" s="77"/>
      <c r="AD622" s="77"/>
      <c r="AE622" s="77"/>
      <c r="AF622" s="77"/>
      <c r="AG622" s="77"/>
      <c r="AH622" s="77"/>
      <c r="AI622" s="77"/>
      <c r="AJ622" s="77"/>
      <c r="AK622" s="77"/>
      <c r="AL622" s="77"/>
      <c r="AM622" s="77"/>
      <c r="AN622" s="77"/>
      <c r="AO622" s="77"/>
    </row>
    <row r="623" spans="1:41" ht="12.75" customHeight="1" x14ac:dyDescent="0.3">
      <c r="A623" s="77"/>
      <c r="B623" s="77"/>
      <c r="C623" s="77"/>
      <c r="D623" s="77"/>
      <c r="E623" s="77"/>
      <c r="F623" s="77"/>
      <c r="G623" s="77"/>
      <c r="H623" s="77"/>
      <c r="I623" s="77"/>
      <c r="J623" s="77"/>
      <c r="K623" s="77"/>
      <c r="L623" s="77"/>
      <c r="M623" s="77"/>
      <c r="N623" s="77"/>
      <c r="O623" s="77"/>
      <c r="P623" s="77"/>
      <c r="Q623" s="77"/>
      <c r="R623" s="77"/>
      <c r="S623" s="77"/>
      <c r="T623" s="77"/>
      <c r="U623" s="77"/>
      <c r="V623" s="77"/>
      <c r="W623" s="77"/>
      <c r="X623" s="77"/>
      <c r="Y623" s="77"/>
      <c r="Z623" s="77"/>
      <c r="AA623" s="77"/>
      <c r="AB623" s="77"/>
      <c r="AC623" s="77"/>
      <c r="AD623" s="77"/>
      <c r="AE623" s="77"/>
      <c r="AF623" s="77"/>
      <c r="AG623" s="77"/>
      <c r="AH623" s="77"/>
      <c r="AI623" s="77"/>
      <c r="AJ623" s="77"/>
      <c r="AK623" s="77"/>
      <c r="AL623" s="77"/>
      <c r="AM623" s="77"/>
      <c r="AN623" s="77"/>
      <c r="AO623" s="77"/>
    </row>
    <row r="624" spans="1:41" ht="12.75" customHeight="1" x14ac:dyDescent="0.3">
      <c r="A624" s="77"/>
      <c r="B624" s="77"/>
      <c r="C624" s="77"/>
      <c r="D624" s="77"/>
      <c r="E624" s="77"/>
      <c r="F624" s="77"/>
      <c r="G624" s="77"/>
      <c r="H624" s="77"/>
      <c r="I624" s="77"/>
      <c r="J624" s="77"/>
      <c r="K624" s="77"/>
      <c r="L624" s="77"/>
      <c r="M624" s="77"/>
      <c r="N624" s="77"/>
      <c r="O624" s="77"/>
      <c r="P624" s="77"/>
      <c r="Q624" s="77"/>
      <c r="R624" s="77"/>
      <c r="S624" s="77"/>
      <c r="T624" s="77"/>
      <c r="U624" s="77"/>
      <c r="V624" s="77"/>
      <c r="W624" s="77"/>
      <c r="X624" s="77"/>
      <c r="Y624" s="77"/>
      <c r="Z624" s="77"/>
      <c r="AA624" s="77"/>
      <c r="AB624" s="77"/>
      <c r="AC624" s="77"/>
      <c r="AD624" s="77"/>
      <c r="AE624" s="77"/>
      <c r="AF624" s="77"/>
      <c r="AG624" s="77"/>
      <c r="AH624" s="77"/>
      <c r="AI624" s="77"/>
      <c r="AJ624" s="77"/>
      <c r="AK624" s="77"/>
      <c r="AL624" s="77"/>
      <c r="AM624" s="77"/>
      <c r="AN624" s="77"/>
      <c r="AO624" s="77"/>
    </row>
    <row r="625" spans="1:41" ht="12.75" customHeight="1" x14ac:dyDescent="0.3">
      <c r="A625" s="77"/>
      <c r="B625" s="77"/>
      <c r="C625" s="77"/>
      <c r="D625" s="77"/>
      <c r="E625" s="77"/>
      <c r="F625" s="77"/>
      <c r="G625" s="77"/>
      <c r="H625" s="77"/>
      <c r="I625" s="77"/>
      <c r="J625" s="77"/>
      <c r="K625" s="77"/>
      <c r="L625" s="77"/>
      <c r="M625" s="77"/>
      <c r="N625" s="77"/>
      <c r="O625" s="77"/>
      <c r="P625" s="77"/>
      <c r="Q625" s="77"/>
      <c r="R625" s="77"/>
      <c r="S625" s="77"/>
      <c r="T625" s="77"/>
      <c r="U625" s="77"/>
      <c r="V625" s="77"/>
      <c r="W625" s="77"/>
      <c r="X625" s="77"/>
      <c r="Y625" s="77"/>
      <c r="Z625" s="77"/>
      <c r="AA625" s="77"/>
      <c r="AB625" s="77"/>
      <c r="AC625" s="77"/>
      <c r="AD625" s="77"/>
      <c r="AE625" s="77"/>
      <c r="AF625" s="77"/>
      <c r="AG625" s="77"/>
      <c r="AH625" s="77"/>
      <c r="AI625" s="77"/>
      <c r="AJ625" s="77"/>
      <c r="AK625" s="77"/>
      <c r="AL625" s="77"/>
      <c r="AM625" s="77"/>
      <c r="AN625" s="77"/>
      <c r="AO625" s="77"/>
    </row>
    <row r="626" spans="1:41" ht="12.75" customHeight="1" x14ac:dyDescent="0.3">
      <c r="A626" s="77"/>
      <c r="B626" s="77"/>
      <c r="C626" s="77"/>
      <c r="D626" s="77"/>
      <c r="E626" s="77"/>
      <c r="F626" s="77"/>
      <c r="G626" s="77"/>
      <c r="H626" s="77"/>
      <c r="I626" s="77"/>
      <c r="J626" s="77"/>
      <c r="K626" s="77"/>
      <c r="L626" s="77"/>
      <c r="M626" s="77"/>
      <c r="N626" s="77"/>
      <c r="O626" s="77"/>
      <c r="P626" s="77"/>
      <c r="Q626" s="77"/>
      <c r="R626" s="77"/>
      <c r="S626" s="77"/>
      <c r="T626" s="77"/>
      <c r="U626" s="77"/>
      <c r="V626" s="77"/>
      <c r="W626" s="77"/>
      <c r="X626" s="77"/>
      <c r="Y626" s="77"/>
      <c r="Z626" s="77"/>
      <c r="AA626" s="77"/>
      <c r="AB626" s="77"/>
      <c r="AC626" s="77"/>
      <c r="AD626" s="77"/>
      <c r="AE626" s="77"/>
      <c r="AF626" s="77"/>
      <c r="AG626" s="77"/>
      <c r="AH626" s="77"/>
      <c r="AI626" s="77"/>
      <c r="AJ626" s="77"/>
      <c r="AK626" s="77"/>
      <c r="AL626" s="77"/>
      <c r="AM626" s="77"/>
      <c r="AN626" s="77"/>
      <c r="AO626" s="77"/>
    </row>
    <row r="627" spans="1:41" ht="12.75" customHeight="1" x14ac:dyDescent="0.3">
      <c r="A627" s="77"/>
      <c r="B627" s="77"/>
      <c r="C627" s="77"/>
      <c r="D627" s="77"/>
      <c r="E627" s="77"/>
      <c r="F627" s="77"/>
      <c r="G627" s="77"/>
      <c r="H627" s="77"/>
      <c r="I627" s="77"/>
      <c r="J627" s="77"/>
      <c r="K627" s="77"/>
      <c r="L627" s="77"/>
      <c r="M627" s="77"/>
      <c r="N627" s="77"/>
      <c r="O627" s="77"/>
      <c r="P627" s="77"/>
      <c r="Q627" s="77"/>
      <c r="R627" s="77"/>
      <c r="S627" s="77"/>
      <c r="T627" s="77"/>
      <c r="U627" s="77"/>
      <c r="V627" s="77"/>
      <c r="W627" s="77"/>
      <c r="X627" s="77"/>
      <c r="Y627" s="77"/>
      <c r="Z627" s="77"/>
      <c r="AA627" s="77"/>
      <c r="AB627" s="77"/>
      <c r="AC627" s="77"/>
      <c r="AD627" s="77"/>
      <c r="AE627" s="77"/>
      <c r="AF627" s="77"/>
      <c r="AG627" s="77"/>
      <c r="AH627" s="77"/>
      <c r="AI627" s="77"/>
      <c r="AJ627" s="77"/>
      <c r="AK627" s="77"/>
      <c r="AL627" s="77"/>
      <c r="AM627" s="77"/>
      <c r="AN627" s="77"/>
      <c r="AO627" s="77"/>
    </row>
    <row r="628" spans="1:41" ht="12.75" customHeight="1" x14ac:dyDescent="0.3">
      <c r="A628" s="77"/>
      <c r="B628" s="77"/>
      <c r="C628" s="77"/>
      <c r="D628" s="77"/>
      <c r="E628" s="77"/>
      <c r="F628" s="77"/>
      <c r="G628" s="77"/>
      <c r="H628" s="77"/>
      <c r="I628" s="77"/>
      <c r="J628" s="77"/>
      <c r="K628" s="77"/>
      <c r="L628" s="77"/>
      <c r="M628" s="77"/>
      <c r="N628" s="77"/>
      <c r="O628" s="77"/>
      <c r="P628" s="77"/>
      <c r="Q628" s="77"/>
      <c r="R628" s="77"/>
      <c r="S628" s="77"/>
      <c r="T628" s="77"/>
      <c r="U628" s="77"/>
      <c r="V628" s="77"/>
      <c r="W628" s="77"/>
      <c r="X628" s="77"/>
      <c r="Y628" s="77"/>
      <c r="Z628" s="77"/>
      <c r="AA628" s="77"/>
      <c r="AB628" s="77"/>
      <c r="AC628" s="77"/>
      <c r="AD628" s="77"/>
      <c r="AE628" s="77"/>
      <c r="AF628" s="77"/>
      <c r="AG628" s="77"/>
      <c r="AH628" s="77"/>
      <c r="AI628" s="77"/>
      <c r="AJ628" s="77"/>
      <c r="AK628" s="77"/>
      <c r="AL628" s="77"/>
      <c r="AM628" s="77"/>
      <c r="AN628" s="77"/>
      <c r="AO628" s="77"/>
    </row>
    <row r="629" spans="1:41" ht="12.75" customHeight="1" x14ac:dyDescent="0.3">
      <c r="A629" s="77"/>
      <c r="B629" s="77"/>
      <c r="C629" s="77"/>
      <c r="D629" s="77"/>
      <c r="E629" s="77"/>
      <c r="F629" s="77"/>
      <c r="G629" s="77"/>
      <c r="H629" s="77"/>
      <c r="I629" s="77"/>
      <c r="J629" s="77"/>
      <c r="K629" s="77"/>
      <c r="L629" s="77"/>
      <c r="M629" s="77"/>
      <c r="N629" s="77"/>
      <c r="O629" s="77"/>
      <c r="P629" s="77"/>
      <c r="Q629" s="77"/>
      <c r="R629" s="77"/>
      <c r="S629" s="77"/>
      <c r="T629" s="77"/>
      <c r="U629" s="77"/>
      <c r="V629" s="77"/>
      <c r="W629" s="77"/>
      <c r="X629" s="77"/>
      <c r="Y629" s="77"/>
      <c r="Z629" s="77"/>
      <c r="AA629" s="77"/>
      <c r="AB629" s="77"/>
      <c r="AC629" s="77"/>
      <c r="AD629" s="77"/>
      <c r="AE629" s="77"/>
      <c r="AF629" s="77"/>
      <c r="AG629" s="77"/>
      <c r="AH629" s="77"/>
      <c r="AI629" s="77"/>
      <c r="AJ629" s="77"/>
      <c r="AK629" s="77"/>
      <c r="AL629" s="77"/>
      <c r="AM629" s="77"/>
      <c r="AN629" s="77"/>
      <c r="AO629" s="77"/>
    </row>
    <row r="630" spans="1:41" ht="12.75" customHeight="1" x14ac:dyDescent="0.3">
      <c r="A630" s="77"/>
      <c r="B630" s="77"/>
      <c r="C630" s="77"/>
      <c r="D630" s="77"/>
      <c r="E630" s="77"/>
      <c r="F630" s="77"/>
      <c r="G630" s="77"/>
      <c r="H630" s="77"/>
      <c r="I630" s="77"/>
      <c r="J630" s="77"/>
      <c r="K630" s="77"/>
      <c r="L630" s="77"/>
      <c r="M630" s="77"/>
      <c r="N630" s="77"/>
      <c r="O630" s="77"/>
      <c r="P630" s="77"/>
      <c r="Q630" s="77"/>
      <c r="R630" s="77"/>
      <c r="S630" s="77"/>
      <c r="T630" s="77"/>
      <c r="U630" s="77"/>
      <c r="V630" s="77"/>
      <c r="W630" s="77"/>
      <c r="X630" s="77"/>
      <c r="Y630" s="77"/>
      <c r="Z630" s="77"/>
      <c r="AA630" s="77"/>
      <c r="AB630" s="77"/>
      <c r="AC630" s="77"/>
      <c r="AD630" s="77"/>
      <c r="AE630" s="77"/>
      <c r="AF630" s="77"/>
      <c r="AG630" s="77"/>
      <c r="AH630" s="77"/>
      <c r="AI630" s="77"/>
      <c r="AJ630" s="77"/>
      <c r="AK630" s="77"/>
      <c r="AL630" s="77"/>
      <c r="AM630" s="77"/>
      <c r="AN630" s="77"/>
      <c r="AO630" s="77"/>
    </row>
    <row r="631" spans="1:41" ht="12.75" customHeight="1" x14ac:dyDescent="0.3">
      <c r="A631" s="77"/>
      <c r="B631" s="77"/>
      <c r="C631" s="77"/>
      <c r="D631" s="77"/>
      <c r="E631" s="77"/>
      <c r="F631" s="77"/>
      <c r="G631" s="77"/>
      <c r="H631" s="77"/>
      <c r="I631" s="77"/>
      <c r="J631" s="77"/>
      <c r="K631" s="77"/>
      <c r="L631" s="77"/>
      <c r="M631" s="77"/>
      <c r="N631" s="77"/>
      <c r="O631" s="77"/>
      <c r="P631" s="77"/>
      <c r="Q631" s="77"/>
      <c r="R631" s="77"/>
      <c r="S631" s="77"/>
      <c r="T631" s="77"/>
      <c r="U631" s="77"/>
      <c r="V631" s="77"/>
      <c r="W631" s="77"/>
      <c r="X631" s="77"/>
      <c r="Y631" s="77"/>
      <c r="Z631" s="77"/>
      <c r="AA631" s="77"/>
      <c r="AB631" s="77"/>
      <c r="AC631" s="77"/>
      <c r="AD631" s="77"/>
      <c r="AE631" s="77"/>
      <c r="AF631" s="77"/>
      <c r="AG631" s="77"/>
      <c r="AH631" s="77"/>
      <c r="AI631" s="77"/>
      <c r="AJ631" s="77"/>
      <c r="AK631" s="77"/>
      <c r="AL631" s="77"/>
      <c r="AM631" s="77"/>
      <c r="AN631" s="77"/>
      <c r="AO631" s="77"/>
    </row>
    <row r="632" spans="1:41" ht="12.75" customHeight="1" x14ac:dyDescent="0.3">
      <c r="A632" s="77"/>
      <c r="B632" s="77"/>
      <c r="C632" s="77"/>
      <c r="D632" s="77"/>
      <c r="E632" s="77"/>
      <c r="F632" s="77"/>
      <c r="G632" s="77"/>
      <c r="H632" s="77"/>
      <c r="I632" s="77"/>
      <c r="J632" s="77"/>
      <c r="K632" s="77"/>
      <c r="L632" s="77"/>
      <c r="M632" s="77"/>
      <c r="N632" s="77"/>
      <c r="O632" s="77"/>
      <c r="P632" s="77"/>
      <c r="Q632" s="77"/>
      <c r="R632" s="77"/>
      <c r="S632" s="77"/>
      <c r="T632" s="77"/>
      <c r="U632" s="77"/>
      <c r="V632" s="77"/>
      <c r="W632" s="77"/>
      <c r="X632" s="77"/>
      <c r="Y632" s="77"/>
      <c r="Z632" s="77"/>
      <c r="AA632" s="77"/>
      <c r="AB632" s="77"/>
      <c r="AC632" s="77"/>
      <c r="AD632" s="77"/>
      <c r="AE632" s="77"/>
      <c r="AF632" s="77"/>
      <c r="AG632" s="77"/>
      <c r="AH632" s="77"/>
      <c r="AI632" s="77"/>
      <c r="AJ632" s="77"/>
      <c r="AK632" s="77"/>
      <c r="AL632" s="77"/>
      <c r="AM632" s="77"/>
      <c r="AN632" s="77"/>
      <c r="AO632" s="77"/>
    </row>
    <row r="633" spans="1:41" ht="12.75" customHeight="1" x14ac:dyDescent="0.3">
      <c r="A633" s="77"/>
      <c r="B633" s="77"/>
      <c r="C633" s="77"/>
      <c r="D633" s="77"/>
      <c r="E633" s="77"/>
      <c r="F633" s="77"/>
      <c r="G633" s="77"/>
      <c r="H633" s="77"/>
      <c r="I633" s="77"/>
      <c r="J633" s="77"/>
      <c r="K633" s="77"/>
      <c r="L633" s="77"/>
      <c r="M633" s="77"/>
      <c r="N633" s="77"/>
      <c r="O633" s="77"/>
      <c r="P633" s="77"/>
      <c r="Q633" s="77"/>
      <c r="R633" s="77"/>
      <c r="S633" s="77"/>
      <c r="T633" s="77"/>
      <c r="U633" s="77"/>
      <c r="V633" s="77"/>
      <c r="W633" s="77"/>
      <c r="X633" s="77"/>
      <c r="Y633" s="77"/>
      <c r="Z633" s="77"/>
      <c r="AA633" s="77"/>
      <c r="AB633" s="77"/>
      <c r="AC633" s="77"/>
      <c r="AD633" s="77"/>
      <c r="AE633" s="77"/>
      <c r="AF633" s="77"/>
      <c r="AG633" s="77"/>
      <c r="AH633" s="77"/>
      <c r="AI633" s="77"/>
      <c r="AJ633" s="77"/>
      <c r="AK633" s="77"/>
      <c r="AL633" s="77"/>
      <c r="AM633" s="77"/>
      <c r="AN633" s="77"/>
      <c r="AO633" s="77"/>
    </row>
    <row r="634" spans="1:41" ht="12.75" customHeight="1" x14ac:dyDescent="0.3">
      <c r="A634" s="77"/>
      <c r="B634" s="77"/>
      <c r="C634" s="77"/>
      <c r="D634" s="77"/>
      <c r="E634" s="77"/>
      <c r="F634" s="77"/>
      <c r="G634" s="77"/>
      <c r="H634" s="77"/>
      <c r="I634" s="77"/>
      <c r="J634" s="77"/>
      <c r="K634" s="77"/>
      <c r="L634" s="77"/>
      <c r="M634" s="77"/>
      <c r="N634" s="77"/>
      <c r="O634" s="77"/>
      <c r="P634" s="77"/>
      <c r="Q634" s="77"/>
      <c r="R634" s="77"/>
      <c r="S634" s="77"/>
      <c r="T634" s="77"/>
      <c r="U634" s="77"/>
      <c r="V634" s="77"/>
      <c r="W634" s="77"/>
      <c r="X634" s="77"/>
      <c r="Y634" s="77"/>
      <c r="Z634" s="77"/>
      <c r="AA634" s="77"/>
      <c r="AB634" s="77"/>
      <c r="AC634" s="77"/>
      <c r="AD634" s="77"/>
      <c r="AE634" s="77"/>
      <c r="AF634" s="77"/>
      <c r="AG634" s="77"/>
      <c r="AH634" s="77"/>
      <c r="AI634" s="77"/>
      <c r="AJ634" s="77"/>
      <c r="AK634" s="77"/>
      <c r="AL634" s="77"/>
      <c r="AM634" s="77"/>
      <c r="AN634" s="77"/>
      <c r="AO634" s="77"/>
    </row>
    <row r="635" spans="1:41" ht="12.75" customHeight="1" x14ac:dyDescent="0.3">
      <c r="A635" s="77"/>
      <c r="B635" s="77"/>
      <c r="C635" s="77"/>
      <c r="D635" s="77"/>
      <c r="E635" s="77"/>
      <c r="F635" s="77"/>
      <c r="G635" s="77"/>
      <c r="H635" s="77"/>
      <c r="I635" s="77"/>
      <c r="J635" s="77"/>
      <c r="K635" s="77"/>
      <c r="L635" s="77"/>
      <c r="M635" s="77"/>
      <c r="N635" s="77"/>
      <c r="O635" s="77"/>
      <c r="P635" s="77"/>
      <c r="Q635" s="77"/>
      <c r="R635" s="77"/>
      <c r="S635" s="77"/>
      <c r="T635" s="77"/>
      <c r="U635" s="77"/>
      <c r="V635" s="77"/>
      <c r="W635" s="77"/>
      <c r="X635" s="77"/>
      <c r="Y635" s="77"/>
      <c r="Z635" s="77"/>
      <c r="AA635" s="77"/>
      <c r="AB635" s="77"/>
      <c r="AC635" s="77"/>
      <c r="AD635" s="77"/>
      <c r="AE635" s="77"/>
      <c r="AF635" s="77"/>
      <c r="AG635" s="77"/>
      <c r="AH635" s="77"/>
      <c r="AI635" s="77"/>
      <c r="AJ635" s="77"/>
      <c r="AK635" s="77"/>
      <c r="AL635" s="77"/>
      <c r="AM635" s="77"/>
      <c r="AN635" s="77"/>
      <c r="AO635" s="77"/>
    </row>
    <row r="636" spans="1:41" ht="12.75" customHeight="1" x14ac:dyDescent="0.3">
      <c r="A636" s="77"/>
      <c r="B636" s="77"/>
      <c r="C636" s="77"/>
      <c r="D636" s="77"/>
      <c r="E636" s="77"/>
      <c r="F636" s="77"/>
      <c r="G636" s="77"/>
      <c r="H636" s="77"/>
      <c r="I636" s="77"/>
      <c r="J636" s="77"/>
      <c r="K636" s="77"/>
      <c r="L636" s="77"/>
      <c r="M636" s="77"/>
      <c r="N636" s="77"/>
      <c r="O636" s="77"/>
      <c r="P636" s="77"/>
      <c r="Q636" s="77"/>
      <c r="R636" s="77"/>
      <c r="S636" s="77"/>
      <c r="T636" s="77"/>
      <c r="U636" s="77"/>
      <c r="V636" s="77"/>
      <c r="W636" s="77"/>
      <c r="X636" s="77"/>
      <c r="Y636" s="77"/>
      <c r="Z636" s="77"/>
      <c r="AA636" s="77"/>
      <c r="AB636" s="77"/>
      <c r="AC636" s="77"/>
      <c r="AD636" s="77"/>
      <c r="AE636" s="77"/>
      <c r="AF636" s="77"/>
      <c r="AG636" s="77"/>
      <c r="AH636" s="77"/>
      <c r="AI636" s="77"/>
      <c r="AJ636" s="77"/>
      <c r="AK636" s="77"/>
      <c r="AL636" s="77"/>
      <c r="AM636" s="77"/>
      <c r="AN636" s="77"/>
      <c r="AO636" s="77"/>
    </row>
    <row r="637" spans="1:41" ht="12.75" customHeight="1" x14ac:dyDescent="0.3">
      <c r="A637" s="77"/>
      <c r="B637" s="77"/>
      <c r="C637" s="77"/>
      <c r="D637" s="77"/>
      <c r="E637" s="77"/>
      <c r="F637" s="77"/>
      <c r="G637" s="77"/>
      <c r="H637" s="77"/>
      <c r="I637" s="77"/>
      <c r="J637" s="77"/>
      <c r="K637" s="77"/>
      <c r="L637" s="77"/>
      <c r="M637" s="77"/>
      <c r="N637" s="77"/>
      <c r="O637" s="77"/>
      <c r="P637" s="77"/>
      <c r="Q637" s="77"/>
      <c r="R637" s="77"/>
      <c r="S637" s="77"/>
      <c r="T637" s="77"/>
      <c r="U637" s="77"/>
      <c r="V637" s="77"/>
      <c r="W637" s="77"/>
      <c r="X637" s="77"/>
      <c r="Y637" s="77"/>
      <c r="Z637" s="77"/>
      <c r="AA637" s="77"/>
      <c r="AB637" s="77"/>
      <c r="AC637" s="77"/>
      <c r="AD637" s="77"/>
      <c r="AE637" s="77"/>
      <c r="AF637" s="77"/>
      <c r="AG637" s="77"/>
      <c r="AH637" s="77"/>
      <c r="AI637" s="77"/>
      <c r="AJ637" s="77"/>
      <c r="AK637" s="77"/>
      <c r="AL637" s="77"/>
      <c r="AM637" s="77"/>
      <c r="AN637" s="77"/>
      <c r="AO637" s="77"/>
    </row>
    <row r="638" spans="1:41" ht="12.75" customHeight="1" x14ac:dyDescent="0.3">
      <c r="A638" s="77"/>
      <c r="B638" s="77"/>
      <c r="C638" s="77"/>
      <c r="D638" s="77"/>
      <c r="E638" s="77"/>
      <c r="F638" s="77"/>
      <c r="G638" s="77"/>
      <c r="H638" s="77"/>
      <c r="I638" s="77"/>
      <c r="J638" s="77"/>
      <c r="K638" s="77"/>
      <c r="L638" s="77"/>
      <c r="M638" s="77"/>
      <c r="N638" s="77"/>
      <c r="O638" s="77"/>
      <c r="P638" s="77"/>
      <c r="Q638" s="77"/>
      <c r="R638" s="77"/>
      <c r="S638" s="77"/>
      <c r="T638" s="77"/>
      <c r="U638" s="77"/>
      <c r="V638" s="77"/>
      <c r="W638" s="77"/>
      <c r="X638" s="77"/>
      <c r="Y638" s="77"/>
      <c r="Z638" s="77"/>
      <c r="AA638" s="77"/>
      <c r="AB638" s="77"/>
      <c r="AC638" s="77"/>
      <c r="AD638" s="77"/>
      <c r="AE638" s="77"/>
      <c r="AF638" s="77"/>
      <c r="AG638" s="77"/>
      <c r="AH638" s="77"/>
      <c r="AI638" s="77"/>
      <c r="AJ638" s="77"/>
      <c r="AK638" s="77"/>
      <c r="AL638" s="77"/>
      <c r="AM638" s="77"/>
      <c r="AN638" s="77"/>
      <c r="AO638" s="77"/>
    </row>
    <row r="639" spans="1:41" ht="12.75" customHeight="1" x14ac:dyDescent="0.3">
      <c r="A639" s="77"/>
      <c r="B639" s="77"/>
      <c r="C639" s="77"/>
      <c r="D639" s="77"/>
      <c r="E639" s="77"/>
      <c r="F639" s="77"/>
      <c r="G639" s="77"/>
      <c r="H639" s="77"/>
      <c r="I639" s="77"/>
      <c r="J639" s="77"/>
      <c r="K639" s="77"/>
      <c r="L639" s="77"/>
      <c r="M639" s="77"/>
      <c r="N639" s="77"/>
      <c r="O639" s="77"/>
      <c r="P639" s="77"/>
      <c r="Q639" s="77"/>
      <c r="R639" s="77"/>
      <c r="S639" s="77"/>
      <c r="T639" s="77"/>
      <c r="U639" s="77"/>
      <c r="V639" s="77"/>
      <c r="W639" s="77"/>
      <c r="X639" s="77"/>
      <c r="Y639" s="77"/>
      <c r="Z639" s="77"/>
      <c r="AA639" s="77"/>
      <c r="AB639" s="77"/>
      <c r="AC639" s="77"/>
      <c r="AD639" s="77"/>
      <c r="AE639" s="77"/>
      <c r="AF639" s="77"/>
      <c r="AG639" s="77"/>
      <c r="AH639" s="77"/>
      <c r="AI639" s="77"/>
      <c r="AJ639" s="77"/>
      <c r="AK639" s="77"/>
      <c r="AL639" s="77"/>
      <c r="AM639" s="77"/>
      <c r="AN639" s="77"/>
      <c r="AO639" s="77"/>
    </row>
    <row r="640" spans="1:41" ht="12.75" customHeight="1" x14ac:dyDescent="0.3">
      <c r="A640" s="77"/>
      <c r="B640" s="77"/>
      <c r="C640" s="77"/>
      <c r="D640" s="77"/>
      <c r="E640" s="77"/>
      <c r="F640" s="77"/>
      <c r="G640" s="77"/>
      <c r="H640" s="77"/>
      <c r="I640" s="77"/>
      <c r="J640" s="77"/>
      <c r="K640" s="77"/>
      <c r="L640" s="77"/>
      <c r="M640" s="77"/>
      <c r="N640" s="77"/>
      <c r="O640" s="77"/>
      <c r="P640" s="77"/>
      <c r="Q640" s="77"/>
      <c r="R640" s="77"/>
      <c r="S640" s="77"/>
      <c r="T640" s="77"/>
      <c r="U640" s="77"/>
      <c r="V640" s="77"/>
      <c r="W640" s="77"/>
      <c r="X640" s="77"/>
      <c r="Y640" s="77"/>
      <c r="Z640" s="77"/>
      <c r="AA640" s="77"/>
      <c r="AB640" s="77"/>
      <c r="AC640" s="77"/>
      <c r="AD640" s="77"/>
      <c r="AE640" s="77"/>
      <c r="AF640" s="77"/>
      <c r="AG640" s="77"/>
      <c r="AH640" s="77"/>
      <c r="AI640" s="77"/>
      <c r="AJ640" s="77"/>
      <c r="AK640" s="77"/>
      <c r="AL640" s="77"/>
      <c r="AM640" s="77"/>
      <c r="AN640" s="77"/>
      <c r="AO640" s="77"/>
    </row>
    <row r="641" spans="1:41" ht="12.75" customHeight="1" x14ac:dyDescent="0.3">
      <c r="A641" s="77"/>
      <c r="B641" s="77"/>
      <c r="C641" s="77"/>
      <c r="D641" s="77"/>
      <c r="E641" s="77"/>
      <c r="F641" s="77"/>
      <c r="G641" s="77"/>
      <c r="H641" s="77"/>
      <c r="I641" s="77"/>
      <c r="J641" s="77"/>
      <c r="K641" s="77"/>
      <c r="L641" s="77"/>
      <c r="M641" s="77"/>
      <c r="N641" s="77"/>
      <c r="O641" s="77"/>
      <c r="P641" s="77"/>
      <c r="Q641" s="77"/>
      <c r="R641" s="77"/>
      <c r="S641" s="77"/>
      <c r="T641" s="77"/>
      <c r="U641" s="77"/>
      <c r="V641" s="77"/>
      <c r="W641" s="77"/>
      <c r="X641" s="77"/>
      <c r="Y641" s="77"/>
      <c r="Z641" s="77"/>
      <c r="AA641" s="77"/>
      <c r="AB641" s="77"/>
      <c r="AC641" s="77"/>
      <c r="AD641" s="77"/>
      <c r="AE641" s="77"/>
      <c r="AF641" s="77"/>
      <c r="AG641" s="77"/>
      <c r="AH641" s="77"/>
      <c r="AI641" s="77"/>
      <c r="AJ641" s="77"/>
      <c r="AK641" s="77"/>
      <c r="AL641" s="77"/>
      <c r="AM641" s="77"/>
      <c r="AN641" s="77"/>
      <c r="AO641" s="77"/>
    </row>
    <row r="642" spans="1:41" ht="12.75" customHeight="1" x14ac:dyDescent="0.3">
      <c r="A642" s="77"/>
      <c r="B642" s="77"/>
      <c r="C642" s="77"/>
      <c r="D642" s="77"/>
      <c r="E642" s="77"/>
      <c r="F642" s="77"/>
      <c r="G642" s="77"/>
      <c r="H642" s="77"/>
      <c r="I642" s="77"/>
      <c r="J642" s="77"/>
      <c r="K642" s="77"/>
      <c r="L642" s="77"/>
      <c r="M642" s="77"/>
      <c r="N642" s="77"/>
      <c r="O642" s="77"/>
      <c r="P642" s="77"/>
      <c r="Q642" s="77"/>
      <c r="R642" s="77"/>
      <c r="S642" s="77"/>
      <c r="T642" s="77"/>
      <c r="U642" s="77"/>
      <c r="V642" s="77"/>
      <c r="W642" s="77"/>
      <c r="X642" s="77"/>
      <c r="Y642" s="77"/>
      <c r="Z642" s="77"/>
      <c r="AA642" s="77"/>
      <c r="AB642" s="77"/>
      <c r="AC642" s="77"/>
      <c r="AD642" s="77"/>
      <c r="AE642" s="77"/>
      <c r="AF642" s="77"/>
      <c r="AG642" s="77"/>
      <c r="AH642" s="77"/>
      <c r="AI642" s="77"/>
      <c r="AJ642" s="77"/>
      <c r="AK642" s="77"/>
      <c r="AL642" s="77"/>
      <c r="AM642" s="77"/>
      <c r="AN642" s="77"/>
      <c r="AO642" s="77"/>
    </row>
    <row r="643" spans="1:41" ht="12.75" customHeight="1" x14ac:dyDescent="0.3">
      <c r="A643" s="77"/>
      <c r="B643" s="77"/>
      <c r="C643" s="77"/>
      <c r="D643" s="77"/>
      <c r="E643" s="77"/>
      <c r="F643" s="77"/>
      <c r="G643" s="77"/>
      <c r="H643" s="77"/>
      <c r="I643" s="77"/>
      <c r="J643" s="77"/>
      <c r="K643" s="77"/>
      <c r="L643" s="77"/>
      <c r="M643" s="77"/>
      <c r="N643" s="77"/>
      <c r="O643" s="77"/>
      <c r="P643" s="77"/>
      <c r="Q643" s="77"/>
      <c r="R643" s="77"/>
      <c r="S643" s="77"/>
      <c r="T643" s="77"/>
      <c r="U643" s="77"/>
      <c r="V643" s="77"/>
      <c r="W643" s="77"/>
      <c r="X643" s="77"/>
      <c r="Y643" s="77"/>
      <c r="Z643" s="77"/>
      <c r="AA643" s="77"/>
      <c r="AB643" s="77"/>
      <c r="AC643" s="77"/>
      <c r="AD643" s="77"/>
      <c r="AE643" s="77"/>
      <c r="AF643" s="77"/>
      <c r="AG643" s="77"/>
      <c r="AH643" s="77"/>
      <c r="AI643" s="77"/>
      <c r="AJ643" s="77"/>
      <c r="AK643" s="77"/>
      <c r="AL643" s="77"/>
      <c r="AM643" s="77"/>
      <c r="AN643" s="77"/>
      <c r="AO643" s="77"/>
    </row>
    <row r="644" spans="1:41" ht="12.75" customHeight="1" x14ac:dyDescent="0.3">
      <c r="A644" s="77"/>
      <c r="B644" s="77"/>
      <c r="C644" s="77"/>
      <c r="D644" s="77"/>
      <c r="E644" s="77"/>
      <c r="F644" s="77"/>
      <c r="G644" s="77"/>
      <c r="H644" s="77"/>
      <c r="I644" s="77"/>
      <c r="J644" s="77"/>
      <c r="K644" s="77"/>
      <c r="L644" s="77"/>
      <c r="M644" s="77"/>
      <c r="N644" s="77"/>
      <c r="O644" s="77"/>
      <c r="P644" s="77"/>
      <c r="Q644" s="77"/>
      <c r="R644" s="77"/>
      <c r="S644" s="77"/>
      <c r="T644" s="77"/>
      <c r="U644" s="77"/>
      <c r="V644" s="77"/>
      <c r="W644" s="77"/>
      <c r="X644" s="77"/>
      <c r="Y644" s="77"/>
      <c r="Z644" s="77"/>
      <c r="AA644" s="77"/>
      <c r="AB644" s="77"/>
      <c r="AC644" s="77"/>
      <c r="AD644" s="77"/>
      <c r="AE644" s="77"/>
      <c r="AF644" s="77"/>
      <c r="AG644" s="77"/>
      <c r="AH644" s="77"/>
      <c r="AI644" s="77"/>
      <c r="AJ644" s="77"/>
      <c r="AK644" s="77"/>
      <c r="AL644" s="77"/>
      <c r="AM644" s="77"/>
      <c r="AN644" s="77"/>
      <c r="AO644" s="77"/>
    </row>
    <row r="645" spans="1:41" ht="12.75" customHeight="1" x14ac:dyDescent="0.3">
      <c r="A645" s="77"/>
      <c r="B645" s="77"/>
      <c r="C645" s="77"/>
      <c r="D645" s="77"/>
      <c r="E645" s="77"/>
      <c r="F645" s="77"/>
      <c r="G645" s="77"/>
      <c r="H645" s="77"/>
      <c r="I645" s="77"/>
      <c r="J645" s="77"/>
      <c r="K645" s="77"/>
      <c r="L645" s="77"/>
      <c r="M645" s="77"/>
      <c r="N645" s="77"/>
      <c r="O645" s="77"/>
      <c r="P645" s="77"/>
      <c r="Q645" s="77"/>
      <c r="R645" s="77"/>
      <c r="S645" s="77"/>
      <c r="T645" s="77"/>
      <c r="U645" s="77"/>
      <c r="V645" s="77"/>
      <c r="W645" s="77"/>
      <c r="X645" s="77"/>
      <c r="Y645" s="77"/>
      <c r="Z645" s="77"/>
      <c r="AA645" s="77"/>
      <c r="AB645" s="77"/>
      <c r="AC645" s="77"/>
      <c r="AD645" s="77"/>
      <c r="AE645" s="77"/>
      <c r="AF645" s="77"/>
      <c r="AG645" s="77"/>
      <c r="AH645" s="77"/>
      <c r="AI645" s="77"/>
      <c r="AJ645" s="77"/>
      <c r="AK645" s="77"/>
      <c r="AL645" s="77"/>
      <c r="AM645" s="77"/>
      <c r="AN645" s="77"/>
      <c r="AO645" s="77"/>
    </row>
    <row r="646" spans="1:41" ht="12.75" customHeight="1" x14ac:dyDescent="0.3">
      <c r="A646" s="77"/>
      <c r="B646" s="77"/>
      <c r="C646" s="77"/>
      <c r="D646" s="77"/>
      <c r="E646" s="77"/>
      <c r="F646" s="77"/>
      <c r="G646" s="77"/>
      <c r="H646" s="77"/>
      <c r="I646" s="77"/>
      <c r="J646" s="77"/>
      <c r="K646" s="77"/>
      <c r="L646" s="77"/>
      <c r="M646" s="77"/>
      <c r="N646" s="77"/>
      <c r="O646" s="77"/>
      <c r="P646" s="77"/>
      <c r="Q646" s="77"/>
      <c r="R646" s="77"/>
      <c r="S646" s="77"/>
      <c r="T646" s="77"/>
      <c r="U646" s="77"/>
      <c r="V646" s="77"/>
      <c r="W646" s="77"/>
      <c r="X646" s="77"/>
      <c r="Y646" s="77"/>
      <c r="Z646" s="77"/>
      <c r="AA646" s="77"/>
      <c r="AB646" s="77"/>
      <c r="AC646" s="77"/>
      <c r="AD646" s="77"/>
      <c r="AE646" s="77"/>
      <c r="AF646" s="77"/>
      <c r="AG646" s="77"/>
      <c r="AH646" s="77"/>
      <c r="AI646" s="77"/>
      <c r="AJ646" s="77"/>
      <c r="AK646" s="77"/>
      <c r="AL646" s="77"/>
      <c r="AM646" s="77"/>
      <c r="AN646" s="77"/>
      <c r="AO646" s="77"/>
    </row>
    <row r="647" spans="1:41" ht="12.75" customHeight="1" x14ac:dyDescent="0.3">
      <c r="A647" s="77"/>
      <c r="B647" s="77"/>
      <c r="C647" s="77"/>
      <c r="D647" s="77"/>
      <c r="E647" s="77"/>
      <c r="F647" s="77"/>
      <c r="G647" s="77"/>
      <c r="H647" s="77"/>
      <c r="I647" s="77"/>
      <c r="J647" s="77"/>
      <c r="K647" s="77"/>
      <c r="L647" s="77"/>
      <c r="M647" s="77"/>
      <c r="N647" s="77"/>
      <c r="O647" s="77"/>
      <c r="P647" s="77"/>
      <c r="Q647" s="77"/>
      <c r="R647" s="77"/>
      <c r="S647" s="77"/>
      <c r="T647" s="77"/>
      <c r="U647" s="77"/>
      <c r="V647" s="77"/>
      <c r="W647" s="77"/>
      <c r="X647" s="77"/>
      <c r="Y647" s="77"/>
      <c r="Z647" s="77"/>
      <c r="AA647" s="77"/>
      <c r="AB647" s="77"/>
      <c r="AC647" s="77"/>
      <c r="AD647" s="77"/>
      <c r="AE647" s="77"/>
      <c r="AF647" s="77"/>
      <c r="AG647" s="77"/>
      <c r="AH647" s="77"/>
      <c r="AI647" s="77"/>
      <c r="AJ647" s="77"/>
      <c r="AK647" s="77"/>
      <c r="AL647" s="77"/>
      <c r="AM647" s="77"/>
      <c r="AN647" s="77"/>
      <c r="AO647" s="77"/>
    </row>
    <row r="648" spans="1:41" ht="12.75" customHeight="1" x14ac:dyDescent="0.3">
      <c r="A648" s="77"/>
      <c r="B648" s="77"/>
      <c r="C648" s="77"/>
      <c r="D648" s="77"/>
      <c r="E648" s="77"/>
      <c r="F648" s="77"/>
      <c r="G648" s="77"/>
      <c r="H648" s="77"/>
      <c r="I648" s="77"/>
      <c r="J648" s="77"/>
      <c r="K648" s="77"/>
      <c r="L648" s="77"/>
      <c r="M648" s="77"/>
      <c r="N648" s="77"/>
      <c r="O648" s="77"/>
      <c r="P648" s="77"/>
      <c r="Q648" s="77"/>
      <c r="R648" s="77"/>
      <c r="S648" s="77"/>
      <c r="T648" s="77"/>
      <c r="U648" s="77"/>
      <c r="V648" s="77"/>
      <c r="W648" s="77"/>
      <c r="X648" s="77"/>
      <c r="Y648" s="77"/>
      <c r="Z648" s="77"/>
      <c r="AA648" s="77"/>
      <c r="AB648" s="77"/>
      <c r="AC648" s="77"/>
      <c r="AD648" s="77"/>
      <c r="AE648" s="77"/>
      <c r="AF648" s="77"/>
      <c r="AG648" s="77"/>
      <c r="AH648" s="77"/>
      <c r="AI648" s="77"/>
      <c r="AJ648" s="77"/>
      <c r="AK648" s="77"/>
      <c r="AL648" s="77"/>
      <c r="AM648" s="77"/>
      <c r="AN648" s="77"/>
      <c r="AO648" s="77"/>
    </row>
    <row r="649" spans="1:41" ht="12.75" customHeight="1" x14ac:dyDescent="0.3">
      <c r="A649" s="77"/>
      <c r="B649" s="77"/>
      <c r="C649" s="77"/>
      <c r="D649" s="77"/>
      <c r="E649" s="77"/>
      <c r="F649" s="77"/>
      <c r="G649" s="77"/>
      <c r="H649" s="77"/>
      <c r="I649" s="77"/>
      <c r="J649" s="77"/>
      <c r="K649" s="77"/>
      <c r="L649" s="77"/>
      <c r="M649" s="77"/>
      <c r="N649" s="77"/>
      <c r="O649" s="77"/>
      <c r="P649" s="77"/>
      <c r="Q649" s="77"/>
      <c r="R649" s="77"/>
      <c r="S649" s="77"/>
      <c r="T649" s="77"/>
      <c r="U649" s="77"/>
      <c r="V649" s="77"/>
      <c r="W649" s="77"/>
      <c r="X649" s="77"/>
      <c r="Y649" s="77"/>
      <c r="Z649" s="77"/>
      <c r="AA649" s="77"/>
      <c r="AB649" s="77"/>
      <c r="AC649" s="77"/>
      <c r="AD649" s="77"/>
      <c r="AE649" s="77"/>
      <c r="AF649" s="77"/>
      <c r="AG649" s="77"/>
      <c r="AH649" s="77"/>
      <c r="AI649" s="77"/>
      <c r="AJ649" s="77"/>
      <c r="AK649" s="77"/>
      <c r="AL649" s="77"/>
      <c r="AM649" s="77"/>
      <c r="AN649" s="77"/>
      <c r="AO649" s="77"/>
    </row>
    <row r="650" spans="1:41" ht="12.75" customHeight="1" x14ac:dyDescent="0.3">
      <c r="A650" s="77"/>
      <c r="B650" s="77"/>
      <c r="C650" s="77"/>
      <c r="D650" s="77"/>
      <c r="E650" s="77"/>
      <c r="F650" s="77"/>
      <c r="G650" s="77"/>
      <c r="H650" s="77"/>
      <c r="I650" s="77"/>
      <c r="J650" s="77"/>
      <c r="K650" s="77"/>
      <c r="L650" s="77"/>
      <c r="M650" s="77"/>
      <c r="N650" s="77"/>
      <c r="O650" s="77"/>
      <c r="P650" s="77"/>
      <c r="Q650" s="77"/>
      <c r="R650" s="77"/>
      <c r="S650" s="77"/>
      <c r="T650" s="77"/>
      <c r="U650" s="77"/>
      <c r="V650" s="77"/>
      <c r="W650" s="77"/>
      <c r="X650" s="77"/>
      <c r="Y650" s="77"/>
      <c r="Z650" s="77"/>
      <c r="AA650" s="77"/>
      <c r="AB650" s="77"/>
      <c r="AC650" s="77"/>
      <c r="AD650" s="77"/>
      <c r="AE650" s="77"/>
      <c r="AF650" s="77"/>
      <c r="AG650" s="77"/>
      <c r="AH650" s="77"/>
      <c r="AI650" s="77"/>
      <c r="AJ650" s="77"/>
      <c r="AK650" s="77"/>
      <c r="AL650" s="77"/>
      <c r="AM650" s="77"/>
      <c r="AN650" s="77"/>
      <c r="AO650" s="77"/>
    </row>
    <row r="651" spans="1:41" ht="12.75" customHeight="1" x14ac:dyDescent="0.3">
      <c r="A651" s="77"/>
      <c r="B651" s="77"/>
      <c r="C651" s="77"/>
      <c r="D651" s="77"/>
      <c r="E651" s="77"/>
      <c r="F651" s="77"/>
      <c r="G651" s="77"/>
      <c r="H651" s="77"/>
      <c r="I651" s="77"/>
      <c r="J651" s="77"/>
      <c r="K651" s="77"/>
      <c r="L651" s="77"/>
      <c r="M651" s="77"/>
      <c r="N651" s="77"/>
      <c r="O651" s="77"/>
      <c r="P651" s="77"/>
      <c r="Q651" s="77"/>
      <c r="R651" s="77"/>
      <c r="S651" s="77"/>
      <c r="T651" s="77"/>
      <c r="U651" s="77"/>
      <c r="V651" s="77"/>
      <c r="W651" s="77"/>
      <c r="X651" s="77"/>
      <c r="Y651" s="77"/>
      <c r="Z651" s="77"/>
      <c r="AA651" s="77"/>
      <c r="AB651" s="77"/>
      <c r="AC651" s="77"/>
      <c r="AD651" s="77"/>
      <c r="AE651" s="77"/>
      <c r="AF651" s="77"/>
      <c r="AG651" s="77"/>
      <c r="AH651" s="77"/>
      <c r="AI651" s="77"/>
      <c r="AJ651" s="77"/>
      <c r="AK651" s="77"/>
      <c r="AL651" s="77"/>
      <c r="AM651" s="77"/>
      <c r="AN651" s="77"/>
      <c r="AO651" s="77"/>
    </row>
    <row r="652" spans="1:41" ht="12.75" customHeight="1" x14ac:dyDescent="0.3">
      <c r="A652" s="77"/>
      <c r="B652" s="77"/>
      <c r="C652" s="77"/>
      <c r="D652" s="77"/>
      <c r="E652" s="77"/>
      <c r="F652" s="77"/>
      <c r="G652" s="77"/>
      <c r="H652" s="77"/>
      <c r="I652" s="77"/>
      <c r="J652" s="77"/>
      <c r="K652" s="77"/>
      <c r="L652" s="77"/>
      <c r="M652" s="77"/>
      <c r="N652" s="77"/>
      <c r="O652" s="77"/>
      <c r="P652" s="77"/>
      <c r="Q652" s="77"/>
      <c r="R652" s="77"/>
      <c r="S652" s="77"/>
      <c r="T652" s="77"/>
      <c r="U652" s="77"/>
      <c r="V652" s="77"/>
      <c r="W652" s="77"/>
      <c r="X652" s="77"/>
      <c r="Y652" s="77"/>
      <c r="Z652" s="77"/>
      <c r="AA652" s="77"/>
      <c r="AB652" s="77"/>
      <c r="AC652" s="77"/>
      <c r="AD652" s="77"/>
      <c r="AE652" s="77"/>
      <c r="AF652" s="77"/>
      <c r="AG652" s="77"/>
      <c r="AH652" s="77"/>
      <c r="AI652" s="77"/>
      <c r="AJ652" s="77"/>
      <c r="AK652" s="77"/>
      <c r="AL652" s="77"/>
      <c r="AM652" s="77"/>
      <c r="AN652" s="77"/>
      <c r="AO652" s="77"/>
    </row>
    <row r="653" spans="1:41" ht="12.75" customHeight="1" x14ac:dyDescent="0.3">
      <c r="A653" s="77"/>
      <c r="B653" s="77"/>
      <c r="C653" s="77"/>
      <c r="D653" s="77"/>
      <c r="E653" s="77"/>
      <c r="F653" s="77"/>
      <c r="G653" s="77"/>
      <c r="H653" s="77"/>
      <c r="I653" s="77"/>
      <c r="J653" s="77"/>
      <c r="K653" s="77"/>
      <c r="L653" s="77"/>
      <c r="M653" s="77"/>
      <c r="N653" s="77"/>
      <c r="O653" s="77"/>
      <c r="P653" s="77"/>
      <c r="Q653" s="77"/>
      <c r="R653" s="77"/>
      <c r="S653" s="77"/>
      <c r="T653" s="77"/>
      <c r="U653" s="77"/>
      <c r="V653" s="77"/>
      <c r="W653" s="77"/>
      <c r="X653" s="77"/>
      <c r="Y653" s="77"/>
      <c r="Z653" s="77"/>
      <c r="AA653" s="77"/>
      <c r="AB653" s="77"/>
      <c r="AC653" s="77"/>
      <c r="AD653" s="77"/>
      <c r="AE653" s="77"/>
      <c r="AF653" s="77"/>
      <c r="AG653" s="77"/>
      <c r="AH653" s="77"/>
      <c r="AI653" s="77"/>
      <c r="AJ653" s="77"/>
      <c r="AK653" s="77"/>
      <c r="AL653" s="77"/>
      <c r="AM653" s="77"/>
      <c r="AN653" s="77"/>
      <c r="AO653" s="77"/>
    </row>
    <row r="654" spans="1:41" ht="12.75" customHeight="1" x14ac:dyDescent="0.3">
      <c r="A654" s="77"/>
      <c r="B654" s="77"/>
      <c r="C654" s="77"/>
      <c r="D654" s="77"/>
      <c r="E654" s="77"/>
      <c r="F654" s="77"/>
      <c r="G654" s="77"/>
      <c r="H654" s="77"/>
      <c r="I654" s="77"/>
      <c r="J654" s="77"/>
      <c r="K654" s="77"/>
      <c r="L654" s="77"/>
      <c r="M654" s="77"/>
      <c r="N654" s="77"/>
      <c r="O654" s="77"/>
      <c r="P654" s="77"/>
      <c r="Q654" s="77"/>
      <c r="R654" s="77"/>
      <c r="S654" s="77"/>
      <c r="T654" s="77"/>
      <c r="U654" s="77"/>
      <c r="V654" s="77"/>
      <c r="W654" s="77"/>
      <c r="X654" s="77"/>
      <c r="Y654" s="77"/>
      <c r="Z654" s="77"/>
      <c r="AA654" s="77"/>
      <c r="AB654" s="77"/>
      <c r="AC654" s="77"/>
      <c r="AD654" s="77"/>
      <c r="AE654" s="77"/>
      <c r="AF654" s="77"/>
      <c r="AG654" s="77"/>
      <c r="AH654" s="77"/>
      <c r="AI654" s="77"/>
      <c r="AJ654" s="77"/>
      <c r="AK654" s="77"/>
      <c r="AL654" s="77"/>
      <c r="AM654" s="77"/>
      <c r="AN654" s="77"/>
      <c r="AO654" s="77"/>
    </row>
    <row r="655" spans="1:41" ht="12.75" customHeight="1" x14ac:dyDescent="0.3">
      <c r="A655" s="77"/>
      <c r="B655" s="77"/>
      <c r="C655" s="77"/>
      <c r="D655" s="77"/>
      <c r="E655" s="77"/>
      <c r="F655" s="77"/>
      <c r="G655" s="77"/>
      <c r="H655" s="77"/>
      <c r="I655" s="77"/>
      <c r="J655" s="77"/>
      <c r="K655" s="77"/>
      <c r="L655" s="77"/>
      <c r="M655" s="77"/>
      <c r="N655" s="77"/>
      <c r="O655" s="77"/>
      <c r="P655" s="77"/>
      <c r="Q655" s="77"/>
      <c r="R655" s="77"/>
      <c r="S655" s="77"/>
      <c r="T655" s="77"/>
      <c r="U655" s="77"/>
      <c r="V655" s="77"/>
      <c r="W655" s="77"/>
      <c r="X655" s="77"/>
      <c r="Y655" s="77"/>
      <c r="Z655" s="77"/>
      <c r="AA655" s="77"/>
      <c r="AB655" s="77"/>
      <c r="AC655" s="77"/>
      <c r="AD655" s="77"/>
      <c r="AE655" s="77"/>
      <c r="AF655" s="77"/>
      <c r="AG655" s="77"/>
      <c r="AH655" s="77"/>
      <c r="AI655" s="77"/>
      <c r="AJ655" s="77"/>
      <c r="AK655" s="77"/>
      <c r="AL655" s="77"/>
      <c r="AM655" s="77"/>
      <c r="AN655" s="77"/>
      <c r="AO655" s="77"/>
    </row>
    <row r="656" spans="1:41" ht="12.75" customHeight="1" x14ac:dyDescent="0.3">
      <c r="A656" s="77"/>
      <c r="B656" s="77"/>
      <c r="C656" s="77"/>
      <c r="D656" s="77"/>
      <c r="E656" s="77"/>
      <c r="F656" s="77"/>
      <c r="G656" s="77"/>
      <c r="H656" s="77"/>
      <c r="I656" s="77"/>
      <c r="J656" s="77"/>
      <c r="K656" s="77"/>
      <c r="L656" s="77"/>
      <c r="M656" s="77"/>
      <c r="N656" s="77"/>
      <c r="O656" s="77"/>
      <c r="P656" s="77"/>
      <c r="Q656" s="77"/>
      <c r="R656" s="77"/>
      <c r="S656" s="77"/>
      <c r="T656" s="77"/>
      <c r="U656" s="77"/>
      <c r="V656" s="77"/>
      <c r="W656" s="77"/>
      <c r="X656" s="77"/>
      <c r="Y656" s="77"/>
      <c r="Z656" s="77"/>
      <c r="AA656" s="77"/>
      <c r="AB656" s="77"/>
      <c r="AC656" s="77"/>
      <c r="AD656" s="77"/>
      <c r="AE656" s="77"/>
      <c r="AF656" s="77"/>
      <c r="AG656" s="77"/>
      <c r="AH656" s="77"/>
      <c r="AI656" s="77"/>
      <c r="AJ656" s="77"/>
      <c r="AK656" s="77"/>
      <c r="AL656" s="77"/>
      <c r="AM656" s="77"/>
      <c r="AN656" s="77"/>
      <c r="AO656" s="77"/>
    </row>
    <row r="657" spans="1:41" ht="12.75" customHeight="1" x14ac:dyDescent="0.3">
      <c r="A657" s="77"/>
      <c r="B657" s="77"/>
      <c r="C657" s="77"/>
      <c r="D657" s="77"/>
      <c r="E657" s="77"/>
      <c r="F657" s="77"/>
      <c r="G657" s="77"/>
      <c r="H657" s="77"/>
      <c r="I657" s="77"/>
      <c r="J657" s="77"/>
      <c r="K657" s="77"/>
      <c r="L657" s="77"/>
      <c r="M657" s="77"/>
      <c r="N657" s="77"/>
      <c r="O657" s="77"/>
      <c r="P657" s="77"/>
      <c r="Q657" s="77"/>
      <c r="R657" s="77"/>
      <c r="S657" s="77"/>
      <c r="T657" s="77"/>
      <c r="U657" s="77"/>
      <c r="V657" s="77"/>
      <c r="W657" s="77"/>
      <c r="X657" s="77"/>
      <c r="Y657" s="77"/>
      <c r="Z657" s="77"/>
      <c r="AA657" s="77"/>
      <c r="AB657" s="77"/>
      <c r="AC657" s="77"/>
      <c r="AD657" s="77"/>
      <c r="AE657" s="77"/>
      <c r="AF657" s="77"/>
      <c r="AG657" s="77"/>
      <c r="AH657" s="77"/>
      <c r="AI657" s="77"/>
      <c r="AJ657" s="77"/>
      <c r="AK657" s="77"/>
      <c r="AL657" s="77"/>
      <c r="AM657" s="77"/>
      <c r="AN657" s="77"/>
      <c r="AO657" s="77"/>
    </row>
    <row r="658" spans="1:41" ht="12.75" customHeight="1" x14ac:dyDescent="0.3">
      <c r="A658" s="77"/>
      <c r="B658" s="77"/>
      <c r="C658" s="77"/>
      <c r="D658" s="77"/>
      <c r="E658" s="77"/>
      <c r="F658" s="77"/>
      <c r="G658" s="77"/>
      <c r="H658" s="77"/>
      <c r="I658" s="77"/>
      <c r="J658" s="77"/>
      <c r="K658" s="77"/>
      <c r="L658" s="77"/>
      <c r="M658" s="77"/>
      <c r="N658" s="77"/>
      <c r="O658" s="77"/>
      <c r="P658" s="77"/>
      <c r="Q658" s="77"/>
      <c r="R658" s="77"/>
      <c r="S658" s="77"/>
      <c r="T658" s="77"/>
      <c r="U658" s="77"/>
      <c r="V658" s="77"/>
      <c r="W658" s="77"/>
      <c r="X658" s="77"/>
      <c r="Y658" s="77"/>
      <c r="Z658" s="77"/>
      <c r="AA658" s="77"/>
      <c r="AB658" s="77"/>
      <c r="AC658" s="77"/>
      <c r="AD658" s="77"/>
      <c r="AE658" s="77"/>
      <c r="AF658" s="77"/>
      <c r="AG658" s="77"/>
      <c r="AH658" s="77"/>
      <c r="AI658" s="77"/>
      <c r="AJ658" s="77"/>
      <c r="AK658" s="77"/>
      <c r="AL658" s="77"/>
      <c r="AM658" s="77"/>
      <c r="AN658" s="77"/>
      <c r="AO658" s="77"/>
    </row>
    <row r="659" spans="1:41" ht="12.75" customHeight="1" x14ac:dyDescent="0.3">
      <c r="A659" s="77"/>
      <c r="B659" s="77"/>
      <c r="C659" s="77"/>
      <c r="D659" s="77"/>
      <c r="E659" s="77"/>
      <c r="F659" s="77"/>
      <c r="G659" s="77"/>
      <c r="H659" s="77"/>
      <c r="I659" s="77"/>
      <c r="J659" s="77"/>
      <c r="K659" s="77"/>
      <c r="L659" s="77"/>
      <c r="M659" s="77"/>
      <c r="N659" s="77"/>
      <c r="O659" s="77"/>
      <c r="P659" s="77"/>
      <c r="Q659" s="77"/>
      <c r="R659" s="77"/>
      <c r="S659" s="77"/>
      <c r="T659" s="77"/>
      <c r="U659" s="77"/>
      <c r="V659" s="77"/>
      <c r="W659" s="77"/>
      <c r="X659" s="77"/>
      <c r="Y659" s="77"/>
      <c r="Z659" s="77"/>
      <c r="AA659" s="77"/>
      <c r="AB659" s="77"/>
      <c r="AC659" s="77"/>
      <c r="AD659" s="77"/>
      <c r="AE659" s="77"/>
      <c r="AF659" s="77"/>
      <c r="AG659" s="77"/>
      <c r="AH659" s="77"/>
      <c r="AI659" s="77"/>
      <c r="AJ659" s="77"/>
      <c r="AK659" s="77"/>
      <c r="AL659" s="77"/>
      <c r="AM659" s="77"/>
      <c r="AN659" s="77"/>
      <c r="AO659" s="77"/>
    </row>
    <row r="660" spans="1:41" ht="12.75" customHeight="1" x14ac:dyDescent="0.3">
      <c r="A660" s="77"/>
      <c r="B660" s="77"/>
      <c r="C660" s="77"/>
      <c r="D660" s="77"/>
      <c r="E660" s="77"/>
      <c r="F660" s="77"/>
      <c r="G660" s="77"/>
      <c r="H660" s="77"/>
      <c r="I660" s="77"/>
      <c r="J660" s="77"/>
      <c r="K660" s="77"/>
      <c r="L660" s="77"/>
      <c r="M660" s="77"/>
      <c r="N660" s="77"/>
      <c r="O660" s="77"/>
      <c r="P660" s="77"/>
      <c r="Q660" s="77"/>
      <c r="R660" s="77"/>
      <c r="S660" s="77"/>
      <c r="T660" s="77"/>
      <c r="U660" s="77"/>
      <c r="V660" s="77"/>
      <c r="W660" s="77"/>
      <c r="X660" s="77"/>
      <c r="Y660" s="77"/>
      <c r="Z660" s="77"/>
      <c r="AA660" s="77"/>
      <c r="AB660" s="77"/>
      <c r="AC660" s="77"/>
      <c r="AD660" s="77"/>
      <c r="AE660" s="77"/>
      <c r="AF660" s="77"/>
      <c r="AG660" s="77"/>
      <c r="AH660" s="77"/>
      <c r="AI660" s="77"/>
      <c r="AJ660" s="77"/>
      <c r="AK660" s="77"/>
      <c r="AL660" s="77"/>
      <c r="AM660" s="77"/>
      <c r="AN660" s="77"/>
      <c r="AO660" s="77"/>
    </row>
    <row r="661" spans="1:41" ht="12.75" customHeight="1" x14ac:dyDescent="0.3">
      <c r="A661" s="77"/>
      <c r="B661" s="77"/>
      <c r="C661" s="77"/>
      <c r="D661" s="77"/>
      <c r="E661" s="77"/>
      <c r="F661" s="77"/>
      <c r="G661" s="77"/>
      <c r="H661" s="77"/>
      <c r="I661" s="77"/>
      <c r="J661" s="77"/>
      <c r="K661" s="77"/>
      <c r="L661" s="77"/>
      <c r="M661" s="77"/>
      <c r="N661" s="77"/>
      <c r="O661" s="77"/>
      <c r="P661" s="77"/>
      <c r="Q661" s="77"/>
      <c r="R661" s="77"/>
      <c r="S661" s="77"/>
      <c r="T661" s="77"/>
      <c r="U661" s="77"/>
      <c r="V661" s="77"/>
      <c r="W661" s="77"/>
      <c r="X661" s="77"/>
      <c r="Y661" s="77"/>
      <c r="Z661" s="77"/>
      <c r="AA661" s="77"/>
      <c r="AB661" s="77"/>
      <c r="AC661" s="77"/>
      <c r="AD661" s="77"/>
      <c r="AE661" s="77"/>
      <c r="AF661" s="77"/>
      <c r="AG661" s="77"/>
      <c r="AH661" s="77"/>
      <c r="AI661" s="77"/>
      <c r="AJ661" s="77"/>
      <c r="AK661" s="77"/>
      <c r="AL661" s="77"/>
      <c r="AM661" s="77"/>
      <c r="AN661" s="77"/>
      <c r="AO661" s="77"/>
    </row>
    <row r="662" spans="1:41" ht="12.75" customHeight="1" x14ac:dyDescent="0.3">
      <c r="A662" s="77"/>
      <c r="B662" s="77"/>
      <c r="C662" s="77"/>
      <c r="D662" s="77"/>
      <c r="E662" s="77"/>
      <c r="F662" s="77"/>
      <c r="G662" s="77"/>
      <c r="H662" s="77"/>
      <c r="I662" s="77"/>
      <c r="J662" s="77"/>
      <c r="K662" s="77"/>
      <c r="L662" s="77"/>
      <c r="M662" s="77"/>
      <c r="N662" s="77"/>
      <c r="O662" s="77"/>
      <c r="P662" s="77"/>
      <c r="Q662" s="77"/>
      <c r="R662" s="77"/>
      <c r="S662" s="77"/>
      <c r="T662" s="77"/>
      <c r="U662" s="77"/>
      <c r="V662" s="77"/>
      <c r="W662" s="77"/>
      <c r="X662" s="77"/>
      <c r="Y662" s="77"/>
      <c r="Z662" s="77"/>
      <c r="AA662" s="77"/>
      <c r="AB662" s="77"/>
      <c r="AC662" s="77"/>
      <c r="AD662" s="77"/>
      <c r="AE662" s="77"/>
      <c r="AF662" s="77"/>
      <c r="AG662" s="77"/>
      <c r="AH662" s="77"/>
      <c r="AI662" s="77"/>
      <c r="AJ662" s="77"/>
      <c r="AK662" s="77"/>
      <c r="AL662" s="77"/>
      <c r="AM662" s="77"/>
      <c r="AN662" s="77"/>
      <c r="AO662" s="77"/>
    </row>
    <row r="663" spans="1:41" ht="12.75" customHeight="1" x14ac:dyDescent="0.3">
      <c r="A663" s="77"/>
      <c r="B663" s="77"/>
      <c r="C663" s="77"/>
      <c r="D663" s="77"/>
      <c r="E663" s="77"/>
      <c r="F663" s="77"/>
      <c r="G663" s="77"/>
      <c r="H663" s="77"/>
      <c r="I663" s="77"/>
      <c r="J663" s="77"/>
      <c r="K663" s="77"/>
      <c r="L663" s="77"/>
      <c r="M663" s="77"/>
      <c r="N663" s="77"/>
      <c r="O663" s="77"/>
      <c r="P663" s="77"/>
      <c r="Q663" s="77"/>
      <c r="R663" s="77"/>
      <c r="S663" s="77"/>
      <c r="T663" s="77"/>
      <c r="U663" s="77"/>
      <c r="V663" s="77"/>
      <c r="W663" s="77"/>
      <c r="X663" s="77"/>
      <c r="Y663" s="77"/>
      <c r="Z663" s="77"/>
      <c r="AA663" s="77"/>
      <c r="AB663" s="77"/>
      <c r="AC663" s="77"/>
      <c r="AD663" s="77"/>
      <c r="AE663" s="77"/>
      <c r="AF663" s="77"/>
      <c r="AG663" s="77"/>
      <c r="AH663" s="77"/>
      <c r="AI663" s="77"/>
      <c r="AJ663" s="77"/>
      <c r="AK663" s="77"/>
      <c r="AL663" s="77"/>
      <c r="AM663" s="77"/>
      <c r="AN663" s="77"/>
      <c r="AO663" s="77"/>
    </row>
    <row r="664" spans="1:41" ht="12.75" customHeight="1" x14ac:dyDescent="0.3">
      <c r="A664" s="77"/>
      <c r="B664" s="77"/>
      <c r="C664" s="77"/>
      <c r="D664" s="77"/>
      <c r="E664" s="77"/>
      <c r="F664" s="77"/>
      <c r="G664" s="77"/>
      <c r="H664" s="77"/>
      <c r="I664" s="77"/>
      <c r="J664" s="77"/>
      <c r="K664" s="77"/>
      <c r="L664" s="77"/>
      <c r="M664" s="77"/>
      <c r="N664" s="77"/>
      <c r="O664" s="77"/>
      <c r="P664" s="77"/>
      <c r="Q664" s="77"/>
      <c r="R664" s="77"/>
      <c r="S664" s="77"/>
      <c r="T664" s="77"/>
      <c r="U664" s="77"/>
      <c r="V664" s="77"/>
      <c r="W664" s="77"/>
      <c r="X664" s="77"/>
      <c r="Y664" s="77"/>
      <c r="Z664" s="77"/>
      <c r="AA664" s="77"/>
      <c r="AB664" s="77"/>
      <c r="AC664" s="77"/>
      <c r="AD664" s="77"/>
      <c r="AE664" s="77"/>
      <c r="AF664" s="77"/>
      <c r="AG664" s="77"/>
      <c r="AH664" s="77"/>
      <c r="AI664" s="77"/>
      <c r="AJ664" s="77"/>
      <c r="AK664" s="77"/>
      <c r="AL664" s="77"/>
      <c r="AM664" s="77"/>
      <c r="AN664" s="77"/>
      <c r="AO664" s="77"/>
    </row>
    <row r="665" spans="1:41" ht="12.75" customHeight="1" x14ac:dyDescent="0.3">
      <c r="A665" s="77"/>
      <c r="B665" s="77"/>
      <c r="C665" s="77"/>
      <c r="D665" s="77"/>
      <c r="E665" s="77"/>
      <c r="F665" s="77"/>
      <c r="G665" s="77"/>
      <c r="H665" s="77"/>
      <c r="I665" s="77"/>
      <c r="J665" s="77"/>
      <c r="K665" s="77"/>
      <c r="L665" s="77"/>
      <c r="M665" s="77"/>
      <c r="N665" s="77"/>
      <c r="O665" s="77"/>
      <c r="P665" s="77"/>
      <c r="Q665" s="77"/>
      <c r="R665" s="77"/>
      <c r="S665" s="77"/>
      <c r="T665" s="77"/>
      <c r="U665" s="77"/>
      <c r="V665" s="77"/>
      <c r="W665" s="77"/>
      <c r="X665" s="77"/>
      <c r="Y665" s="77"/>
      <c r="Z665" s="77"/>
      <c r="AA665" s="77"/>
      <c r="AB665" s="77"/>
      <c r="AC665" s="77"/>
      <c r="AD665" s="77"/>
      <c r="AE665" s="77"/>
      <c r="AF665" s="77"/>
      <c r="AG665" s="77"/>
      <c r="AH665" s="77"/>
      <c r="AI665" s="77"/>
      <c r="AJ665" s="77"/>
      <c r="AK665" s="77"/>
      <c r="AL665" s="77"/>
      <c r="AM665" s="77"/>
      <c r="AN665" s="77"/>
      <c r="AO665" s="77"/>
    </row>
    <row r="666" spans="1:41" ht="12.75" customHeight="1" x14ac:dyDescent="0.3">
      <c r="A666" s="77"/>
      <c r="B666" s="77"/>
      <c r="C666" s="77"/>
      <c r="D666" s="77"/>
      <c r="E666" s="77"/>
      <c r="F666" s="77"/>
      <c r="G666" s="77"/>
      <c r="H666" s="77"/>
      <c r="I666" s="77"/>
      <c r="J666" s="77"/>
      <c r="K666" s="77"/>
      <c r="L666" s="77"/>
      <c r="M666" s="77"/>
      <c r="N666" s="77"/>
      <c r="O666" s="77"/>
      <c r="P666" s="77"/>
      <c r="Q666" s="77"/>
      <c r="R666" s="77"/>
      <c r="S666" s="77"/>
      <c r="T666" s="77"/>
      <c r="U666" s="77"/>
      <c r="V666" s="77"/>
      <c r="W666" s="77"/>
      <c r="X666" s="77"/>
      <c r="Y666" s="77"/>
      <c r="Z666" s="77"/>
      <c r="AA666" s="77"/>
      <c r="AB666" s="77"/>
      <c r="AC666" s="77"/>
      <c r="AD666" s="77"/>
      <c r="AE666" s="77"/>
      <c r="AF666" s="77"/>
      <c r="AG666" s="77"/>
      <c r="AH666" s="77"/>
      <c r="AI666" s="77"/>
      <c r="AJ666" s="77"/>
      <c r="AK666" s="77"/>
      <c r="AL666" s="77"/>
      <c r="AM666" s="77"/>
      <c r="AN666" s="77"/>
      <c r="AO666" s="77"/>
    </row>
    <row r="667" spans="1:41" ht="12.75" customHeight="1" x14ac:dyDescent="0.3">
      <c r="A667" s="77"/>
      <c r="B667" s="77"/>
      <c r="C667" s="77"/>
      <c r="D667" s="77"/>
      <c r="E667" s="77"/>
      <c r="F667" s="77"/>
      <c r="G667" s="77"/>
      <c r="H667" s="77"/>
      <c r="I667" s="77"/>
      <c r="J667" s="77"/>
      <c r="K667" s="77"/>
      <c r="L667" s="77"/>
      <c r="M667" s="77"/>
      <c r="N667" s="77"/>
      <c r="O667" s="77"/>
      <c r="P667" s="77"/>
      <c r="Q667" s="77"/>
      <c r="R667" s="77"/>
      <c r="S667" s="77"/>
      <c r="T667" s="77"/>
      <c r="U667" s="77"/>
      <c r="V667" s="77"/>
      <c r="W667" s="77"/>
      <c r="X667" s="77"/>
      <c r="Y667" s="77"/>
      <c r="Z667" s="77"/>
      <c r="AA667" s="77"/>
      <c r="AB667" s="77"/>
      <c r="AC667" s="77"/>
      <c r="AD667" s="77"/>
      <c r="AE667" s="77"/>
      <c r="AF667" s="77"/>
      <c r="AG667" s="77"/>
      <c r="AH667" s="77"/>
      <c r="AI667" s="77"/>
      <c r="AJ667" s="77"/>
      <c r="AK667" s="77"/>
      <c r="AL667" s="77"/>
      <c r="AM667" s="77"/>
      <c r="AN667" s="77"/>
      <c r="AO667" s="77"/>
    </row>
    <row r="668" spans="1:41" ht="12.75" customHeight="1" x14ac:dyDescent="0.3">
      <c r="A668" s="77"/>
      <c r="B668" s="77"/>
      <c r="C668" s="77"/>
      <c r="D668" s="77"/>
      <c r="E668" s="77"/>
      <c r="F668" s="77"/>
      <c r="G668" s="77"/>
      <c r="H668" s="77"/>
      <c r="I668" s="77"/>
      <c r="J668" s="77"/>
      <c r="K668" s="77"/>
      <c r="L668" s="77"/>
      <c r="M668" s="77"/>
      <c r="N668" s="77"/>
      <c r="O668" s="77"/>
      <c r="P668" s="77"/>
      <c r="Q668" s="77"/>
      <c r="R668" s="77"/>
      <c r="S668" s="77"/>
      <c r="T668" s="77"/>
      <c r="U668" s="77"/>
      <c r="V668" s="77"/>
      <c r="W668" s="77"/>
      <c r="X668" s="77"/>
      <c r="Y668" s="77"/>
      <c r="Z668" s="77"/>
      <c r="AA668" s="77"/>
      <c r="AB668" s="77"/>
      <c r="AC668" s="77"/>
      <c r="AD668" s="77"/>
      <c r="AE668" s="77"/>
      <c r="AF668" s="77"/>
      <c r="AG668" s="77"/>
      <c r="AH668" s="77"/>
      <c r="AI668" s="77"/>
      <c r="AJ668" s="77"/>
      <c r="AK668" s="77"/>
      <c r="AL668" s="77"/>
      <c r="AM668" s="77"/>
      <c r="AN668" s="77"/>
      <c r="AO668" s="77"/>
    </row>
    <row r="669" spans="1:41" ht="12.75" customHeight="1" x14ac:dyDescent="0.3">
      <c r="A669" s="77"/>
      <c r="B669" s="77"/>
      <c r="C669" s="77"/>
      <c r="D669" s="77"/>
      <c r="E669" s="77"/>
      <c r="F669" s="77"/>
      <c r="G669" s="77"/>
      <c r="H669" s="77"/>
      <c r="I669" s="77"/>
      <c r="J669" s="77"/>
      <c r="K669" s="77"/>
      <c r="L669" s="77"/>
      <c r="M669" s="77"/>
      <c r="N669" s="77"/>
      <c r="O669" s="77"/>
      <c r="P669" s="77"/>
      <c r="Q669" s="77"/>
      <c r="R669" s="77"/>
      <c r="S669" s="77"/>
      <c r="T669" s="77"/>
      <c r="U669" s="77"/>
      <c r="V669" s="77"/>
      <c r="W669" s="77"/>
      <c r="X669" s="77"/>
      <c r="Y669" s="77"/>
      <c r="Z669" s="77"/>
      <c r="AA669" s="77"/>
      <c r="AB669" s="77"/>
      <c r="AC669" s="77"/>
      <c r="AD669" s="77"/>
      <c r="AE669" s="77"/>
      <c r="AF669" s="77"/>
      <c r="AG669" s="77"/>
      <c r="AH669" s="77"/>
      <c r="AI669" s="77"/>
      <c r="AJ669" s="77"/>
      <c r="AK669" s="77"/>
      <c r="AL669" s="77"/>
      <c r="AM669" s="77"/>
      <c r="AN669" s="77"/>
      <c r="AO669" s="77"/>
    </row>
    <row r="670" spans="1:41" ht="12.75" customHeight="1" x14ac:dyDescent="0.3">
      <c r="A670" s="77"/>
      <c r="B670" s="77"/>
      <c r="C670" s="77"/>
      <c r="D670" s="77"/>
      <c r="E670" s="77"/>
      <c r="F670" s="77"/>
      <c r="G670" s="77"/>
      <c r="H670" s="77"/>
      <c r="I670" s="77"/>
      <c r="J670" s="77"/>
      <c r="K670" s="77"/>
      <c r="L670" s="77"/>
      <c r="M670" s="77"/>
      <c r="N670" s="77"/>
      <c r="O670" s="77"/>
      <c r="P670" s="77"/>
      <c r="Q670" s="77"/>
      <c r="R670" s="77"/>
      <c r="S670" s="77"/>
      <c r="T670" s="77"/>
      <c r="U670" s="77"/>
      <c r="V670" s="77"/>
      <c r="W670" s="77"/>
      <c r="X670" s="77"/>
      <c r="Y670" s="77"/>
      <c r="Z670" s="77"/>
      <c r="AA670" s="77"/>
      <c r="AB670" s="77"/>
      <c r="AC670" s="77"/>
      <c r="AD670" s="77"/>
      <c r="AE670" s="77"/>
      <c r="AF670" s="77"/>
      <c r="AG670" s="77"/>
      <c r="AH670" s="77"/>
      <c r="AI670" s="77"/>
      <c r="AJ670" s="77"/>
      <c r="AK670" s="77"/>
      <c r="AL670" s="77"/>
      <c r="AM670" s="77"/>
      <c r="AN670" s="77"/>
      <c r="AO670" s="77"/>
    </row>
    <row r="671" spans="1:41" ht="12.75" customHeight="1" x14ac:dyDescent="0.3">
      <c r="A671" s="77"/>
      <c r="B671" s="77"/>
      <c r="C671" s="77"/>
      <c r="D671" s="77"/>
      <c r="E671" s="77"/>
      <c r="F671" s="77"/>
      <c r="G671" s="77"/>
      <c r="H671" s="77"/>
      <c r="I671" s="77"/>
      <c r="J671" s="77"/>
      <c r="K671" s="77"/>
      <c r="L671" s="77"/>
      <c r="M671" s="77"/>
      <c r="N671" s="77"/>
      <c r="O671" s="77"/>
      <c r="P671" s="77"/>
      <c r="Q671" s="77"/>
      <c r="R671" s="77"/>
      <c r="S671" s="77"/>
      <c r="T671" s="77"/>
      <c r="U671" s="77"/>
      <c r="V671" s="77"/>
      <c r="W671" s="77"/>
      <c r="X671" s="77"/>
      <c r="Y671" s="77"/>
      <c r="Z671" s="77"/>
      <c r="AA671" s="77"/>
      <c r="AB671" s="77"/>
      <c r="AC671" s="77"/>
      <c r="AD671" s="77"/>
      <c r="AE671" s="77"/>
      <c r="AF671" s="77"/>
      <c r="AG671" s="77"/>
      <c r="AH671" s="77"/>
      <c r="AI671" s="77"/>
      <c r="AJ671" s="77"/>
      <c r="AK671" s="77"/>
      <c r="AL671" s="77"/>
      <c r="AM671" s="77"/>
      <c r="AN671" s="77"/>
      <c r="AO671" s="77"/>
    </row>
    <row r="672" spans="1:41" ht="12.75" customHeight="1" x14ac:dyDescent="0.3">
      <c r="A672" s="77"/>
      <c r="B672" s="77"/>
      <c r="C672" s="77"/>
      <c r="D672" s="77"/>
      <c r="E672" s="77"/>
      <c r="F672" s="77"/>
      <c r="G672" s="77"/>
      <c r="H672" s="77"/>
      <c r="I672" s="77"/>
      <c r="J672" s="77"/>
      <c r="K672" s="77"/>
      <c r="L672" s="77"/>
      <c r="M672" s="77"/>
      <c r="N672" s="77"/>
      <c r="O672" s="77"/>
      <c r="P672" s="77"/>
      <c r="Q672" s="77"/>
      <c r="R672" s="77"/>
      <c r="S672" s="77"/>
      <c r="T672" s="77"/>
      <c r="U672" s="77"/>
      <c r="V672" s="77"/>
      <c r="W672" s="77"/>
      <c r="X672" s="77"/>
      <c r="Y672" s="77"/>
      <c r="Z672" s="77"/>
      <c r="AA672" s="77"/>
      <c r="AB672" s="77"/>
      <c r="AC672" s="77"/>
      <c r="AD672" s="77"/>
      <c r="AE672" s="77"/>
      <c r="AF672" s="77"/>
      <c r="AG672" s="77"/>
      <c r="AH672" s="77"/>
      <c r="AI672" s="77"/>
      <c r="AJ672" s="77"/>
      <c r="AK672" s="77"/>
      <c r="AL672" s="77"/>
      <c r="AM672" s="77"/>
      <c r="AN672" s="77"/>
      <c r="AO672" s="77"/>
    </row>
    <row r="673" spans="1:41" ht="12.75" customHeight="1" x14ac:dyDescent="0.3">
      <c r="A673" s="77"/>
      <c r="B673" s="77"/>
      <c r="C673" s="77"/>
      <c r="D673" s="77"/>
      <c r="E673" s="77"/>
      <c r="F673" s="77"/>
      <c r="G673" s="77"/>
      <c r="H673" s="77"/>
      <c r="I673" s="77"/>
      <c r="J673" s="77"/>
      <c r="K673" s="77"/>
      <c r="L673" s="77"/>
      <c r="M673" s="77"/>
      <c r="N673" s="77"/>
      <c r="O673" s="77"/>
      <c r="P673" s="77"/>
      <c r="Q673" s="77"/>
      <c r="R673" s="77"/>
      <c r="S673" s="77"/>
      <c r="T673" s="77"/>
      <c r="U673" s="77"/>
      <c r="V673" s="77"/>
      <c r="W673" s="77"/>
      <c r="X673" s="77"/>
      <c r="Y673" s="77"/>
      <c r="Z673" s="77"/>
      <c r="AA673" s="77"/>
      <c r="AB673" s="77"/>
      <c r="AC673" s="77"/>
      <c r="AD673" s="77"/>
      <c r="AE673" s="77"/>
      <c r="AF673" s="77"/>
      <c r="AG673" s="77"/>
      <c r="AH673" s="77"/>
      <c r="AI673" s="77"/>
      <c r="AJ673" s="77"/>
      <c r="AK673" s="77"/>
      <c r="AL673" s="77"/>
      <c r="AM673" s="77"/>
      <c r="AN673" s="77"/>
      <c r="AO673" s="77"/>
    </row>
    <row r="674" spans="1:41" ht="12.75" customHeight="1" x14ac:dyDescent="0.3">
      <c r="A674" s="77"/>
      <c r="B674" s="77"/>
      <c r="C674" s="77"/>
      <c r="D674" s="77"/>
      <c r="E674" s="77"/>
      <c r="F674" s="77"/>
      <c r="G674" s="77"/>
      <c r="H674" s="77"/>
      <c r="I674" s="77"/>
      <c r="J674" s="77"/>
      <c r="K674" s="77"/>
      <c r="L674" s="77"/>
      <c r="M674" s="77"/>
      <c r="N674" s="77"/>
      <c r="O674" s="77"/>
      <c r="P674" s="77"/>
      <c r="Q674" s="77"/>
      <c r="R674" s="77"/>
      <c r="S674" s="77"/>
      <c r="T674" s="77"/>
      <c r="U674" s="77"/>
      <c r="V674" s="77"/>
      <c r="W674" s="77"/>
      <c r="X674" s="77"/>
      <c r="Y674" s="77"/>
      <c r="Z674" s="77"/>
      <c r="AA674" s="77"/>
      <c r="AB674" s="77"/>
      <c r="AC674" s="77"/>
      <c r="AD674" s="77"/>
      <c r="AE674" s="77"/>
      <c r="AF674" s="77"/>
      <c r="AG674" s="77"/>
      <c r="AH674" s="77"/>
      <c r="AI674" s="77"/>
      <c r="AJ674" s="77"/>
      <c r="AK674" s="77"/>
      <c r="AL674" s="77"/>
      <c r="AM674" s="77"/>
      <c r="AN674" s="77"/>
      <c r="AO674" s="77"/>
    </row>
    <row r="675" spans="1:41" ht="12.75" customHeight="1" x14ac:dyDescent="0.3">
      <c r="A675" s="77"/>
      <c r="B675" s="77"/>
      <c r="C675" s="77"/>
      <c r="D675" s="77"/>
      <c r="E675" s="77"/>
      <c r="F675" s="77"/>
      <c r="G675" s="77"/>
      <c r="H675" s="77"/>
      <c r="I675" s="77"/>
      <c r="J675" s="77"/>
      <c r="K675" s="77"/>
      <c r="L675" s="77"/>
      <c r="M675" s="77"/>
      <c r="N675" s="77"/>
      <c r="O675" s="77"/>
      <c r="P675" s="77"/>
      <c r="Q675" s="77"/>
      <c r="R675" s="77"/>
      <c r="S675" s="77"/>
      <c r="T675" s="77"/>
      <c r="U675" s="77"/>
      <c r="V675" s="77"/>
      <c r="W675" s="77"/>
      <c r="X675" s="77"/>
      <c r="Y675" s="77"/>
      <c r="Z675" s="77"/>
      <c r="AA675" s="77"/>
      <c r="AB675" s="77"/>
      <c r="AC675" s="77"/>
      <c r="AD675" s="77"/>
      <c r="AE675" s="77"/>
      <c r="AF675" s="77"/>
      <c r="AG675" s="77"/>
      <c r="AH675" s="77"/>
      <c r="AI675" s="77"/>
      <c r="AJ675" s="77"/>
      <c r="AK675" s="77"/>
      <c r="AL675" s="77"/>
      <c r="AM675" s="77"/>
      <c r="AN675" s="77"/>
      <c r="AO675" s="77"/>
    </row>
    <row r="676" spans="1:41" ht="12.75" customHeight="1" x14ac:dyDescent="0.3">
      <c r="A676" s="77"/>
      <c r="B676" s="77"/>
      <c r="C676" s="77"/>
      <c r="D676" s="77"/>
      <c r="E676" s="77"/>
      <c r="F676" s="77"/>
      <c r="G676" s="77"/>
      <c r="H676" s="77"/>
      <c r="I676" s="77"/>
      <c r="J676" s="77"/>
      <c r="K676" s="77"/>
      <c r="L676" s="77"/>
      <c r="M676" s="77"/>
      <c r="N676" s="77"/>
      <c r="O676" s="77"/>
      <c r="P676" s="77"/>
      <c r="Q676" s="77"/>
      <c r="R676" s="77"/>
      <c r="S676" s="77"/>
      <c r="T676" s="77"/>
      <c r="U676" s="77"/>
      <c r="V676" s="77"/>
      <c r="W676" s="77"/>
      <c r="X676" s="77"/>
      <c r="Y676" s="77"/>
      <c r="Z676" s="77"/>
      <c r="AA676" s="77"/>
      <c r="AB676" s="77"/>
      <c r="AC676" s="77"/>
      <c r="AD676" s="77"/>
      <c r="AE676" s="77"/>
      <c r="AF676" s="77"/>
      <c r="AG676" s="77"/>
      <c r="AH676" s="77"/>
      <c r="AI676" s="77"/>
      <c r="AJ676" s="77"/>
      <c r="AK676" s="77"/>
      <c r="AL676" s="77"/>
      <c r="AM676" s="77"/>
      <c r="AN676" s="77"/>
      <c r="AO676" s="77"/>
    </row>
    <row r="677" spans="1:41" ht="12.75" customHeight="1" x14ac:dyDescent="0.3">
      <c r="A677" s="77"/>
      <c r="B677" s="77"/>
      <c r="C677" s="77"/>
      <c r="D677" s="77"/>
      <c r="E677" s="77"/>
      <c r="F677" s="77"/>
      <c r="G677" s="77"/>
      <c r="H677" s="77"/>
      <c r="I677" s="77"/>
      <c r="J677" s="77"/>
      <c r="K677" s="77"/>
      <c r="L677" s="77"/>
      <c r="M677" s="77"/>
      <c r="N677" s="77"/>
      <c r="O677" s="77"/>
      <c r="P677" s="77"/>
      <c r="Q677" s="77"/>
      <c r="R677" s="77"/>
      <c r="S677" s="77"/>
      <c r="T677" s="77"/>
      <c r="U677" s="77"/>
      <c r="V677" s="77"/>
      <c r="W677" s="77"/>
      <c r="X677" s="77"/>
      <c r="Y677" s="77"/>
      <c r="Z677" s="77"/>
      <c r="AA677" s="77"/>
      <c r="AB677" s="77"/>
      <c r="AC677" s="77"/>
      <c r="AD677" s="77"/>
      <c r="AE677" s="77"/>
      <c r="AF677" s="77"/>
      <c r="AG677" s="77"/>
      <c r="AH677" s="77"/>
      <c r="AI677" s="77"/>
      <c r="AJ677" s="77"/>
      <c r="AK677" s="77"/>
      <c r="AL677" s="77"/>
      <c r="AM677" s="77"/>
      <c r="AN677" s="77"/>
      <c r="AO677" s="77"/>
    </row>
    <row r="678" spans="1:41" ht="12.75" customHeight="1" x14ac:dyDescent="0.3">
      <c r="A678" s="77"/>
      <c r="B678" s="77"/>
      <c r="C678" s="77"/>
      <c r="D678" s="77"/>
      <c r="E678" s="77"/>
      <c r="F678" s="77"/>
      <c r="G678" s="77"/>
      <c r="H678" s="77"/>
      <c r="I678" s="77"/>
      <c r="J678" s="77"/>
      <c r="K678" s="77"/>
      <c r="L678" s="77"/>
      <c r="M678" s="77"/>
      <c r="N678" s="77"/>
      <c r="O678" s="77"/>
      <c r="P678" s="77"/>
      <c r="Q678" s="77"/>
      <c r="R678" s="77"/>
      <c r="S678" s="77"/>
      <c r="T678" s="77"/>
      <c r="U678" s="77"/>
      <c r="V678" s="77"/>
      <c r="W678" s="77"/>
      <c r="X678" s="77"/>
      <c r="Y678" s="77"/>
      <c r="Z678" s="77"/>
      <c r="AA678" s="77"/>
      <c r="AB678" s="77"/>
      <c r="AC678" s="77"/>
      <c r="AD678" s="77"/>
      <c r="AE678" s="77"/>
      <c r="AF678" s="77"/>
      <c r="AG678" s="77"/>
      <c r="AH678" s="77"/>
      <c r="AI678" s="77"/>
      <c r="AJ678" s="77"/>
      <c r="AK678" s="77"/>
      <c r="AL678" s="77"/>
      <c r="AM678" s="77"/>
      <c r="AN678" s="77"/>
      <c r="AO678" s="77"/>
    </row>
    <row r="679" spans="1:41" ht="12.75" customHeight="1" x14ac:dyDescent="0.3">
      <c r="A679" s="77"/>
      <c r="B679" s="77"/>
      <c r="C679" s="77"/>
      <c r="D679" s="77"/>
      <c r="E679" s="77"/>
      <c r="F679" s="77"/>
      <c r="G679" s="77"/>
      <c r="H679" s="77"/>
      <c r="I679" s="77"/>
      <c r="J679" s="77"/>
      <c r="K679" s="77"/>
      <c r="L679" s="77"/>
      <c r="M679" s="77"/>
      <c r="N679" s="77"/>
      <c r="O679" s="77"/>
      <c r="P679" s="77"/>
      <c r="Q679" s="77"/>
      <c r="R679" s="77"/>
      <c r="S679" s="77"/>
      <c r="T679" s="77"/>
      <c r="U679" s="77"/>
      <c r="V679" s="77"/>
      <c r="W679" s="77"/>
      <c r="X679" s="77"/>
      <c r="Y679" s="77"/>
      <c r="Z679" s="77"/>
      <c r="AA679" s="77"/>
      <c r="AB679" s="77"/>
      <c r="AC679" s="77"/>
      <c r="AD679" s="77"/>
      <c r="AE679" s="77"/>
      <c r="AF679" s="77"/>
      <c r="AG679" s="77"/>
      <c r="AH679" s="77"/>
      <c r="AI679" s="77"/>
      <c r="AJ679" s="77"/>
      <c r="AK679" s="77"/>
      <c r="AL679" s="77"/>
      <c r="AM679" s="77"/>
      <c r="AN679" s="77"/>
      <c r="AO679" s="77"/>
    </row>
    <row r="680" spans="1:41" ht="12.75" customHeight="1" x14ac:dyDescent="0.3">
      <c r="A680" s="77"/>
      <c r="B680" s="77"/>
      <c r="C680" s="77"/>
      <c r="D680" s="77"/>
      <c r="E680" s="77"/>
      <c r="F680" s="77"/>
      <c r="G680" s="77"/>
      <c r="H680" s="77"/>
      <c r="I680" s="77"/>
      <c r="J680" s="77"/>
      <c r="K680" s="77"/>
      <c r="L680" s="77"/>
      <c r="M680" s="77"/>
      <c r="N680" s="77"/>
      <c r="O680" s="77"/>
      <c r="P680" s="77"/>
      <c r="Q680" s="77"/>
      <c r="R680" s="77"/>
      <c r="S680" s="77"/>
      <c r="T680" s="77"/>
      <c r="U680" s="77"/>
      <c r="V680" s="77"/>
      <c r="W680" s="77"/>
      <c r="X680" s="77"/>
      <c r="Y680" s="77"/>
      <c r="Z680" s="77"/>
      <c r="AA680" s="77"/>
      <c r="AB680" s="77"/>
      <c r="AC680" s="77"/>
      <c r="AD680" s="77"/>
      <c r="AE680" s="77"/>
      <c r="AF680" s="77"/>
      <c r="AG680" s="77"/>
      <c r="AH680" s="77"/>
      <c r="AI680" s="77"/>
      <c r="AJ680" s="77"/>
      <c r="AK680" s="77"/>
      <c r="AL680" s="77"/>
      <c r="AM680" s="77"/>
      <c r="AN680" s="77"/>
      <c r="AO680" s="77"/>
    </row>
    <row r="681" spans="1:41" ht="12.75" customHeight="1" x14ac:dyDescent="0.3">
      <c r="A681" s="77"/>
      <c r="B681" s="77"/>
      <c r="C681" s="77"/>
      <c r="D681" s="77"/>
      <c r="E681" s="77"/>
      <c r="F681" s="77"/>
      <c r="G681" s="77"/>
      <c r="H681" s="77"/>
      <c r="I681" s="77"/>
      <c r="J681" s="77"/>
      <c r="K681" s="77"/>
      <c r="L681" s="77"/>
      <c r="M681" s="77"/>
      <c r="N681" s="77"/>
      <c r="O681" s="77"/>
      <c r="P681" s="77"/>
      <c r="Q681" s="77"/>
      <c r="R681" s="77"/>
      <c r="S681" s="77"/>
      <c r="T681" s="77"/>
      <c r="U681" s="77"/>
      <c r="V681" s="77"/>
      <c r="W681" s="77"/>
      <c r="X681" s="77"/>
      <c r="Y681" s="77"/>
      <c r="Z681" s="77"/>
      <c r="AA681" s="77"/>
      <c r="AB681" s="77"/>
      <c r="AC681" s="77"/>
      <c r="AD681" s="77"/>
      <c r="AE681" s="77"/>
      <c r="AF681" s="77"/>
      <c r="AG681" s="77"/>
      <c r="AH681" s="77"/>
      <c r="AI681" s="77"/>
      <c r="AJ681" s="77"/>
      <c r="AK681" s="77"/>
      <c r="AL681" s="77"/>
      <c r="AM681" s="77"/>
      <c r="AN681" s="77"/>
      <c r="AO681" s="77"/>
    </row>
    <row r="682" spans="1:41" ht="12.75" customHeight="1" x14ac:dyDescent="0.3">
      <c r="A682" s="77"/>
      <c r="B682" s="77"/>
      <c r="C682" s="77"/>
      <c r="D682" s="77"/>
      <c r="E682" s="77"/>
      <c r="F682" s="77"/>
      <c r="G682" s="77"/>
      <c r="H682" s="77"/>
      <c r="I682" s="77"/>
      <c r="J682" s="77"/>
      <c r="K682" s="77"/>
      <c r="L682" s="77"/>
      <c r="M682" s="77"/>
      <c r="N682" s="77"/>
      <c r="O682" s="77"/>
      <c r="P682" s="77"/>
      <c r="Q682" s="77"/>
      <c r="R682" s="77"/>
      <c r="S682" s="77"/>
      <c r="T682" s="77"/>
      <c r="U682" s="77"/>
      <c r="V682" s="77"/>
      <c r="W682" s="77"/>
      <c r="X682" s="77"/>
      <c r="Y682" s="77"/>
      <c r="Z682" s="77"/>
      <c r="AA682" s="77"/>
      <c r="AB682" s="77"/>
      <c r="AC682" s="77"/>
      <c r="AD682" s="77"/>
      <c r="AE682" s="77"/>
      <c r="AF682" s="77"/>
      <c r="AG682" s="77"/>
      <c r="AH682" s="77"/>
      <c r="AI682" s="77"/>
      <c r="AJ682" s="77"/>
      <c r="AK682" s="77"/>
      <c r="AL682" s="77"/>
      <c r="AM682" s="77"/>
      <c r="AN682" s="77"/>
      <c r="AO682" s="77"/>
    </row>
    <row r="683" spans="1:41" ht="12.75" customHeight="1" x14ac:dyDescent="0.3">
      <c r="A683" s="77"/>
      <c r="B683" s="77"/>
      <c r="C683" s="77"/>
      <c r="D683" s="77"/>
      <c r="E683" s="77"/>
      <c r="F683" s="77"/>
      <c r="G683" s="77"/>
      <c r="H683" s="77"/>
      <c r="I683" s="77"/>
      <c r="J683" s="77"/>
      <c r="K683" s="77"/>
      <c r="L683" s="77"/>
      <c r="M683" s="77"/>
      <c r="N683" s="77"/>
      <c r="O683" s="77"/>
      <c r="P683" s="77"/>
      <c r="Q683" s="77"/>
      <c r="R683" s="77"/>
      <c r="S683" s="77"/>
      <c r="T683" s="77"/>
      <c r="U683" s="77"/>
      <c r="V683" s="77"/>
      <c r="W683" s="77"/>
      <c r="X683" s="77"/>
      <c r="Y683" s="77"/>
      <c r="Z683" s="77"/>
      <c r="AA683" s="77"/>
      <c r="AB683" s="77"/>
      <c r="AC683" s="77"/>
      <c r="AD683" s="77"/>
      <c r="AE683" s="77"/>
      <c r="AF683" s="77"/>
      <c r="AG683" s="77"/>
      <c r="AH683" s="77"/>
      <c r="AI683" s="77"/>
      <c r="AJ683" s="77"/>
      <c r="AK683" s="77"/>
      <c r="AL683" s="77"/>
      <c r="AM683" s="77"/>
      <c r="AN683" s="77"/>
      <c r="AO683" s="77"/>
    </row>
    <row r="684" spans="1:41" ht="12.75" customHeight="1" x14ac:dyDescent="0.3">
      <c r="A684" s="77"/>
      <c r="B684" s="77"/>
      <c r="C684" s="77"/>
      <c r="D684" s="77"/>
      <c r="E684" s="77"/>
      <c r="F684" s="77"/>
      <c r="G684" s="77"/>
      <c r="H684" s="77"/>
      <c r="I684" s="77"/>
      <c r="J684" s="77"/>
      <c r="K684" s="77"/>
      <c r="L684" s="77"/>
      <c r="M684" s="77"/>
      <c r="N684" s="77"/>
      <c r="O684" s="77"/>
      <c r="P684" s="77"/>
      <c r="Q684" s="77"/>
      <c r="R684" s="77"/>
      <c r="S684" s="77"/>
      <c r="T684" s="77"/>
      <c r="U684" s="77"/>
      <c r="V684" s="77"/>
      <c r="W684" s="77"/>
      <c r="X684" s="77"/>
      <c r="Y684" s="77"/>
      <c r="Z684" s="77"/>
      <c r="AA684" s="77"/>
      <c r="AB684" s="77"/>
      <c r="AC684" s="77"/>
      <c r="AD684" s="77"/>
      <c r="AE684" s="77"/>
      <c r="AF684" s="77"/>
      <c r="AG684" s="77"/>
      <c r="AH684" s="77"/>
      <c r="AI684" s="77"/>
      <c r="AJ684" s="77"/>
      <c r="AK684" s="77"/>
      <c r="AL684" s="77"/>
      <c r="AM684" s="77"/>
      <c r="AN684" s="77"/>
      <c r="AO684" s="77"/>
    </row>
    <row r="685" spans="1:41" ht="12.75" customHeight="1" x14ac:dyDescent="0.3">
      <c r="A685" s="77"/>
      <c r="B685" s="77"/>
      <c r="C685" s="77"/>
      <c r="D685" s="77"/>
      <c r="E685" s="77"/>
      <c r="F685" s="77"/>
      <c r="G685" s="77"/>
      <c r="H685" s="77"/>
      <c r="I685" s="77"/>
      <c r="J685" s="77"/>
      <c r="K685" s="77"/>
      <c r="L685" s="77"/>
      <c r="M685" s="77"/>
      <c r="N685" s="77"/>
      <c r="O685" s="77"/>
      <c r="P685" s="77"/>
      <c r="Q685" s="77"/>
      <c r="R685" s="77"/>
      <c r="S685" s="77"/>
      <c r="T685" s="77"/>
      <c r="U685" s="77"/>
      <c r="V685" s="77"/>
      <c r="W685" s="77"/>
      <c r="X685" s="77"/>
      <c r="Y685" s="77"/>
      <c r="Z685" s="77"/>
      <c r="AA685" s="77"/>
      <c r="AB685" s="77"/>
      <c r="AC685" s="77"/>
      <c r="AD685" s="77"/>
      <c r="AE685" s="77"/>
      <c r="AF685" s="77"/>
      <c r="AG685" s="77"/>
      <c r="AH685" s="77"/>
      <c r="AI685" s="77"/>
      <c r="AJ685" s="77"/>
      <c r="AK685" s="77"/>
      <c r="AL685" s="77"/>
      <c r="AM685" s="77"/>
      <c r="AN685" s="77"/>
      <c r="AO685" s="77"/>
    </row>
    <row r="686" spans="1:41" ht="12.75" customHeight="1" x14ac:dyDescent="0.3">
      <c r="A686" s="77"/>
      <c r="B686" s="77"/>
      <c r="C686" s="77"/>
      <c r="D686" s="77"/>
      <c r="E686" s="77"/>
      <c r="F686" s="77"/>
      <c r="G686" s="77"/>
      <c r="H686" s="77"/>
      <c r="I686" s="77"/>
      <c r="J686" s="77"/>
      <c r="K686" s="77"/>
      <c r="L686" s="77"/>
      <c r="M686" s="77"/>
      <c r="N686" s="77"/>
      <c r="O686" s="77"/>
      <c r="P686" s="77"/>
      <c r="Q686" s="77"/>
      <c r="R686" s="77"/>
      <c r="S686" s="77"/>
      <c r="T686" s="77"/>
      <c r="U686" s="77"/>
      <c r="V686" s="77"/>
      <c r="W686" s="77"/>
      <c r="X686" s="77"/>
      <c r="Y686" s="77"/>
      <c r="Z686" s="77"/>
      <c r="AA686" s="77"/>
      <c r="AB686" s="77"/>
      <c r="AC686" s="77"/>
      <c r="AD686" s="77"/>
      <c r="AE686" s="77"/>
      <c r="AF686" s="77"/>
      <c r="AG686" s="77"/>
      <c r="AH686" s="77"/>
      <c r="AI686" s="77"/>
      <c r="AJ686" s="77"/>
      <c r="AK686" s="77"/>
      <c r="AL686" s="77"/>
      <c r="AM686" s="77"/>
      <c r="AN686" s="77"/>
      <c r="AO686" s="77"/>
    </row>
    <row r="687" spans="1:41" ht="12.75" customHeight="1" x14ac:dyDescent="0.3">
      <c r="A687" s="77"/>
      <c r="B687" s="77"/>
      <c r="C687" s="77"/>
      <c r="D687" s="77"/>
      <c r="E687" s="77"/>
      <c r="F687" s="77"/>
      <c r="G687" s="77"/>
      <c r="H687" s="77"/>
      <c r="I687" s="77"/>
      <c r="J687" s="77"/>
      <c r="K687" s="77"/>
      <c r="L687" s="77"/>
      <c r="M687" s="77"/>
      <c r="N687" s="77"/>
      <c r="O687" s="77"/>
      <c r="P687" s="77"/>
      <c r="Q687" s="77"/>
      <c r="R687" s="77"/>
      <c r="S687" s="77"/>
      <c r="T687" s="77"/>
      <c r="U687" s="77"/>
      <c r="V687" s="77"/>
      <c r="W687" s="77"/>
      <c r="X687" s="77"/>
      <c r="Y687" s="77"/>
      <c r="Z687" s="77"/>
      <c r="AA687" s="77"/>
      <c r="AB687" s="77"/>
      <c r="AC687" s="77"/>
      <c r="AD687" s="77"/>
      <c r="AE687" s="77"/>
      <c r="AF687" s="77"/>
      <c r="AG687" s="77"/>
      <c r="AH687" s="77"/>
      <c r="AI687" s="77"/>
      <c r="AJ687" s="77"/>
      <c r="AK687" s="77"/>
      <c r="AL687" s="77"/>
      <c r="AM687" s="77"/>
      <c r="AN687" s="77"/>
      <c r="AO687" s="77"/>
    </row>
    <row r="688" spans="1:41" ht="12.75" customHeight="1" x14ac:dyDescent="0.3">
      <c r="A688" s="77"/>
      <c r="B688" s="77"/>
      <c r="C688" s="77"/>
      <c r="D688" s="77"/>
      <c r="E688" s="77"/>
      <c r="F688" s="77"/>
      <c r="G688" s="77"/>
      <c r="H688" s="77"/>
      <c r="I688" s="77"/>
      <c r="J688" s="77"/>
      <c r="K688" s="77"/>
      <c r="L688" s="77"/>
      <c r="M688" s="77"/>
      <c r="N688" s="77"/>
      <c r="O688" s="77"/>
      <c r="P688" s="77"/>
      <c r="Q688" s="77"/>
      <c r="R688" s="77"/>
      <c r="S688" s="77"/>
      <c r="T688" s="77"/>
      <c r="U688" s="77"/>
      <c r="V688" s="77"/>
      <c r="W688" s="77"/>
      <c r="X688" s="77"/>
      <c r="Y688" s="77"/>
      <c r="Z688" s="77"/>
      <c r="AA688" s="77"/>
      <c r="AB688" s="77"/>
      <c r="AC688" s="77"/>
      <c r="AD688" s="77"/>
      <c r="AE688" s="77"/>
      <c r="AF688" s="77"/>
      <c r="AG688" s="77"/>
      <c r="AH688" s="77"/>
      <c r="AI688" s="77"/>
      <c r="AJ688" s="77"/>
      <c r="AK688" s="77"/>
      <c r="AL688" s="77"/>
      <c r="AM688" s="77"/>
      <c r="AN688" s="77"/>
      <c r="AO688" s="77"/>
    </row>
    <row r="689" spans="1:41" ht="12.75" customHeight="1" x14ac:dyDescent="0.3">
      <c r="A689" s="77"/>
      <c r="B689" s="77"/>
      <c r="C689" s="77"/>
      <c r="D689" s="77"/>
      <c r="E689" s="77"/>
      <c r="F689" s="77"/>
      <c r="G689" s="77"/>
      <c r="H689" s="77"/>
      <c r="I689" s="77"/>
      <c r="J689" s="77"/>
      <c r="K689" s="77"/>
      <c r="L689" s="77"/>
      <c r="M689" s="77"/>
      <c r="N689" s="77"/>
      <c r="O689" s="77"/>
      <c r="P689" s="77"/>
      <c r="Q689" s="77"/>
      <c r="R689" s="77"/>
      <c r="S689" s="77"/>
      <c r="T689" s="77"/>
      <c r="U689" s="77"/>
      <c r="V689" s="77"/>
      <c r="W689" s="77"/>
      <c r="X689" s="77"/>
      <c r="Y689" s="77"/>
      <c r="Z689" s="77"/>
      <c r="AA689" s="77"/>
      <c r="AB689" s="77"/>
      <c r="AC689" s="77"/>
      <c r="AD689" s="77"/>
      <c r="AE689" s="77"/>
      <c r="AF689" s="77"/>
      <c r="AG689" s="77"/>
      <c r="AH689" s="77"/>
      <c r="AI689" s="77"/>
      <c r="AJ689" s="77"/>
      <c r="AK689" s="77"/>
      <c r="AL689" s="77"/>
      <c r="AM689" s="77"/>
      <c r="AN689" s="77"/>
      <c r="AO689" s="77"/>
    </row>
    <row r="690" spans="1:41" ht="12.75" customHeight="1" x14ac:dyDescent="0.3">
      <c r="A690" s="77"/>
      <c r="B690" s="77"/>
      <c r="C690" s="77"/>
      <c r="D690" s="77"/>
      <c r="E690" s="77"/>
      <c r="F690" s="77"/>
      <c r="G690" s="77"/>
      <c r="H690" s="77"/>
      <c r="I690" s="77"/>
      <c r="J690" s="77"/>
      <c r="K690" s="77"/>
      <c r="L690" s="77"/>
      <c r="M690" s="77"/>
      <c r="N690" s="77"/>
      <c r="O690" s="77"/>
      <c r="P690" s="77"/>
      <c r="Q690" s="77"/>
      <c r="R690" s="77"/>
      <c r="S690" s="77"/>
      <c r="T690" s="77"/>
      <c r="U690" s="77"/>
      <c r="V690" s="77"/>
      <c r="W690" s="77"/>
      <c r="X690" s="77"/>
      <c r="Y690" s="77"/>
      <c r="Z690" s="77"/>
      <c r="AA690" s="77"/>
      <c r="AB690" s="77"/>
      <c r="AC690" s="77"/>
      <c r="AD690" s="77"/>
      <c r="AE690" s="77"/>
      <c r="AF690" s="77"/>
      <c r="AG690" s="77"/>
      <c r="AH690" s="77"/>
      <c r="AI690" s="77"/>
      <c r="AJ690" s="77"/>
      <c r="AK690" s="77"/>
      <c r="AL690" s="77"/>
      <c r="AM690" s="77"/>
      <c r="AN690" s="77"/>
      <c r="AO690" s="77"/>
    </row>
    <row r="691" spans="1:41" ht="12.75" customHeight="1" x14ac:dyDescent="0.3">
      <c r="A691" s="77"/>
      <c r="B691" s="77"/>
      <c r="C691" s="77"/>
      <c r="D691" s="77"/>
      <c r="E691" s="77"/>
      <c r="F691" s="77"/>
      <c r="G691" s="77"/>
      <c r="H691" s="77"/>
      <c r="I691" s="77"/>
      <c r="J691" s="77"/>
      <c r="K691" s="77"/>
      <c r="L691" s="77"/>
      <c r="M691" s="77"/>
      <c r="N691" s="77"/>
      <c r="O691" s="77"/>
      <c r="P691" s="77"/>
      <c r="Q691" s="77"/>
      <c r="R691" s="77"/>
      <c r="S691" s="77"/>
      <c r="T691" s="77"/>
      <c r="U691" s="77"/>
      <c r="V691" s="77"/>
      <c r="W691" s="77"/>
      <c r="X691" s="77"/>
      <c r="Y691" s="77"/>
      <c r="Z691" s="77"/>
      <c r="AA691" s="77"/>
      <c r="AB691" s="77"/>
      <c r="AC691" s="77"/>
      <c r="AD691" s="77"/>
      <c r="AE691" s="77"/>
      <c r="AF691" s="77"/>
      <c r="AG691" s="77"/>
      <c r="AH691" s="77"/>
      <c r="AI691" s="77"/>
      <c r="AJ691" s="77"/>
      <c r="AK691" s="77"/>
      <c r="AL691" s="77"/>
      <c r="AM691" s="77"/>
      <c r="AN691" s="77"/>
      <c r="AO691" s="77"/>
    </row>
    <row r="692" spans="1:41" ht="12.75" customHeight="1" x14ac:dyDescent="0.3">
      <c r="A692" s="77"/>
      <c r="B692" s="77"/>
      <c r="C692" s="77"/>
      <c r="D692" s="77"/>
      <c r="E692" s="77"/>
      <c r="F692" s="77"/>
      <c r="G692" s="77"/>
      <c r="H692" s="77"/>
      <c r="I692" s="77"/>
      <c r="J692" s="77"/>
      <c r="K692" s="77"/>
      <c r="L692" s="77"/>
      <c r="M692" s="77"/>
      <c r="N692" s="77"/>
      <c r="O692" s="77"/>
      <c r="P692" s="77"/>
      <c r="Q692" s="77"/>
      <c r="R692" s="77"/>
      <c r="S692" s="77"/>
      <c r="T692" s="77"/>
      <c r="U692" s="77"/>
      <c r="V692" s="77"/>
      <c r="W692" s="77"/>
      <c r="X692" s="77"/>
      <c r="Y692" s="77"/>
      <c r="Z692" s="77"/>
      <c r="AA692" s="77"/>
      <c r="AB692" s="77"/>
      <c r="AC692" s="77"/>
      <c r="AD692" s="77"/>
      <c r="AE692" s="77"/>
      <c r="AF692" s="77"/>
      <c r="AG692" s="77"/>
      <c r="AH692" s="77"/>
      <c r="AI692" s="77"/>
      <c r="AJ692" s="77"/>
      <c r="AK692" s="77"/>
      <c r="AL692" s="77"/>
      <c r="AM692" s="77"/>
      <c r="AN692" s="77"/>
      <c r="AO692" s="77"/>
    </row>
    <row r="693" spans="1:41" ht="12.75" customHeight="1" x14ac:dyDescent="0.3">
      <c r="A693" s="77"/>
      <c r="B693" s="77"/>
      <c r="C693" s="77"/>
      <c r="D693" s="77"/>
      <c r="E693" s="77"/>
      <c r="F693" s="77"/>
      <c r="G693" s="77"/>
      <c r="H693" s="77"/>
      <c r="I693" s="77"/>
      <c r="J693" s="77"/>
      <c r="K693" s="77"/>
      <c r="L693" s="77"/>
      <c r="M693" s="77"/>
      <c r="N693" s="77"/>
      <c r="O693" s="77"/>
      <c r="P693" s="77"/>
      <c r="Q693" s="77"/>
      <c r="R693" s="77"/>
      <c r="S693" s="77"/>
      <c r="T693" s="77"/>
      <c r="U693" s="77"/>
      <c r="V693" s="77"/>
      <c r="W693" s="77"/>
      <c r="X693" s="77"/>
      <c r="Y693" s="77"/>
      <c r="Z693" s="77"/>
      <c r="AA693" s="77"/>
      <c r="AB693" s="77"/>
      <c r="AC693" s="77"/>
      <c r="AD693" s="77"/>
      <c r="AE693" s="77"/>
      <c r="AF693" s="77"/>
      <c r="AG693" s="77"/>
      <c r="AH693" s="77"/>
      <c r="AI693" s="77"/>
      <c r="AJ693" s="77"/>
      <c r="AK693" s="77"/>
      <c r="AL693" s="77"/>
      <c r="AM693" s="77"/>
      <c r="AN693" s="77"/>
      <c r="AO693" s="77"/>
    </row>
    <row r="694" spans="1:41" ht="12.75" customHeight="1" x14ac:dyDescent="0.3">
      <c r="A694" s="77"/>
      <c r="B694" s="77"/>
      <c r="C694" s="77"/>
      <c r="D694" s="77"/>
      <c r="E694" s="77"/>
      <c r="F694" s="77"/>
      <c r="G694" s="77"/>
      <c r="H694" s="77"/>
      <c r="I694" s="77"/>
      <c r="J694" s="77"/>
      <c r="K694" s="77"/>
      <c r="L694" s="77"/>
      <c r="M694" s="77"/>
      <c r="N694" s="77"/>
      <c r="O694" s="77"/>
      <c r="P694" s="77"/>
      <c r="Q694" s="77"/>
      <c r="R694" s="77"/>
      <c r="S694" s="77"/>
      <c r="T694" s="77"/>
      <c r="U694" s="77"/>
      <c r="V694" s="77"/>
      <c r="W694" s="77"/>
      <c r="X694" s="77"/>
      <c r="Y694" s="77"/>
      <c r="Z694" s="77"/>
      <c r="AA694" s="77"/>
      <c r="AB694" s="77"/>
      <c r="AC694" s="77"/>
      <c r="AD694" s="77"/>
      <c r="AE694" s="77"/>
      <c r="AF694" s="77"/>
      <c r="AG694" s="77"/>
      <c r="AH694" s="77"/>
      <c r="AI694" s="77"/>
      <c r="AJ694" s="77"/>
      <c r="AK694" s="77"/>
      <c r="AL694" s="77"/>
      <c r="AM694" s="77"/>
      <c r="AN694" s="77"/>
      <c r="AO694" s="77"/>
    </row>
    <row r="695" spans="1:41" ht="12.75" customHeight="1" x14ac:dyDescent="0.3">
      <c r="A695" s="77"/>
      <c r="B695" s="77"/>
      <c r="C695" s="77"/>
      <c r="D695" s="77"/>
      <c r="E695" s="77"/>
      <c r="F695" s="77"/>
      <c r="G695" s="77"/>
      <c r="H695" s="77"/>
      <c r="I695" s="77"/>
      <c r="J695" s="77"/>
      <c r="K695" s="77"/>
      <c r="L695" s="77"/>
      <c r="M695" s="77"/>
      <c r="N695" s="77"/>
      <c r="O695" s="77"/>
      <c r="P695" s="77"/>
      <c r="Q695" s="77"/>
      <c r="R695" s="77"/>
      <c r="S695" s="77"/>
      <c r="T695" s="77"/>
      <c r="U695" s="77"/>
      <c r="V695" s="77"/>
      <c r="W695" s="77"/>
      <c r="X695" s="77"/>
      <c r="Y695" s="77"/>
      <c r="Z695" s="77"/>
      <c r="AA695" s="77"/>
      <c r="AB695" s="77"/>
      <c r="AC695" s="77"/>
      <c r="AD695" s="77"/>
      <c r="AE695" s="77"/>
      <c r="AF695" s="77"/>
      <c r="AG695" s="77"/>
      <c r="AH695" s="77"/>
      <c r="AI695" s="77"/>
      <c r="AJ695" s="77"/>
      <c r="AK695" s="77"/>
      <c r="AL695" s="77"/>
      <c r="AM695" s="77"/>
      <c r="AN695" s="77"/>
      <c r="AO695" s="77"/>
    </row>
    <row r="696" spans="1:41" ht="12.75" customHeight="1" x14ac:dyDescent="0.3">
      <c r="A696" s="77"/>
      <c r="B696" s="77"/>
      <c r="C696" s="77"/>
      <c r="D696" s="77"/>
      <c r="E696" s="77"/>
      <c r="F696" s="77"/>
      <c r="G696" s="77"/>
      <c r="H696" s="77"/>
      <c r="I696" s="77"/>
      <c r="J696" s="77"/>
      <c r="K696" s="77"/>
      <c r="L696" s="77"/>
      <c r="M696" s="77"/>
      <c r="N696" s="77"/>
      <c r="O696" s="77"/>
      <c r="P696" s="77"/>
      <c r="Q696" s="77"/>
      <c r="R696" s="77"/>
      <c r="S696" s="77"/>
      <c r="T696" s="77"/>
      <c r="U696" s="77"/>
      <c r="V696" s="77"/>
      <c r="W696" s="77"/>
      <c r="X696" s="77"/>
      <c r="Y696" s="77"/>
      <c r="Z696" s="77"/>
      <c r="AA696" s="77"/>
      <c r="AB696" s="77"/>
      <c r="AC696" s="77"/>
      <c r="AD696" s="77"/>
      <c r="AE696" s="77"/>
      <c r="AF696" s="77"/>
      <c r="AG696" s="77"/>
      <c r="AH696" s="77"/>
      <c r="AI696" s="77"/>
      <c r="AJ696" s="77"/>
      <c r="AK696" s="77"/>
      <c r="AL696" s="77"/>
      <c r="AM696" s="77"/>
      <c r="AN696" s="77"/>
      <c r="AO696" s="77"/>
    </row>
    <row r="697" spans="1:41" ht="12.75" customHeight="1" x14ac:dyDescent="0.3">
      <c r="A697" s="77"/>
      <c r="B697" s="77"/>
      <c r="C697" s="77"/>
      <c r="D697" s="77"/>
      <c r="E697" s="77"/>
      <c r="F697" s="77"/>
      <c r="G697" s="77"/>
      <c r="H697" s="77"/>
      <c r="I697" s="77"/>
      <c r="J697" s="77"/>
      <c r="K697" s="77"/>
      <c r="L697" s="77"/>
      <c r="M697" s="77"/>
      <c r="N697" s="77"/>
      <c r="O697" s="77"/>
      <c r="P697" s="77"/>
      <c r="Q697" s="77"/>
      <c r="R697" s="77"/>
      <c r="S697" s="77"/>
      <c r="T697" s="77"/>
      <c r="U697" s="77"/>
      <c r="V697" s="77"/>
      <c r="W697" s="77"/>
      <c r="X697" s="77"/>
      <c r="Y697" s="77"/>
      <c r="Z697" s="77"/>
      <c r="AA697" s="77"/>
      <c r="AB697" s="77"/>
      <c r="AC697" s="77"/>
      <c r="AD697" s="77"/>
      <c r="AE697" s="77"/>
      <c r="AF697" s="77"/>
      <c r="AG697" s="77"/>
      <c r="AH697" s="77"/>
      <c r="AI697" s="77"/>
      <c r="AJ697" s="77"/>
      <c r="AK697" s="77"/>
      <c r="AL697" s="77"/>
      <c r="AM697" s="77"/>
      <c r="AN697" s="77"/>
      <c r="AO697" s="77"/>
    </row>
    <row r="698" spans="1:41" ht="12.75" customHeight="1" x14ac:dyDescent="0.3">
      <c r="A698" s="77"/>
      <c r="B698" s="77"/>
      <c r="C698" s="77"/>
      <c r="D698" s="77"/>
      <c r="E698" s="77"/>
      <c r="F698" s="77"/>
      <c r="G698" s="77"/>
      <c r="H698" s="77"/>
      <c r="I698" s="77"/>
      <c r="J698" s="77"/>
      <c r="K698" s="77"/>
      <c r="L698" s="77"/>
      <c r="M698" s="77"/>
      <c r="N698" s="77"/>
      <c r="O698" s="77"/>
      <c r="P698" s="77"/>
      <c r="Q698" s="77"/>
      <c r="R698" s="77"/>
      <c r="S698" s="77"/>
      <c r="T698" s="77"/>
      <c r="U698" s="77"/>
      <c r="V698" s="77"/>
      <c r="W698" s="77"/>
      <c r="X698" s="77"/>
      <c r="Y698" s="77"/>
      <c r="Z698" s="77"/>
      <c r="AA698" s="77"/>
      <c r="AB698" s="77"/>
      <c r="AC698" s="77"/>
      <c r="AD698" s="77"/>
      <c r="AE698" s="77"/>
      <c r="AF698" s="77"/>
      <c r="AG698" s="77"/>
      <c r="AH698" s="77"/>
      <c r="AI698" s="77"/>
      <c r="AJ698" s="77"/>
      <c r="AK698" s="77"/>
      <c r="AL698" s="77"/>
      <c r="AM698" s="77"/>
      <c r="AN698" s="77"/>
      <c r="AO698" s="77"/>
    </row>
    <row r="699" spans="1:41" ht="12.75" customHeight="1" x14ac:dyDescent="0.3">
      <c r="A699" s="77"/>
      <c r="B699" s="77"/>
      <c r="C699" s="77"/>
      <c r="D699" s="77"/>
      <c r="E699" s="77"/>
      <c r="F699" s="77"/>
      <c r="G699" s="77"/>
      <c r="H699" s="77"/>
      <c r="I699" s="77"/>
      <c r="J699" s="77"/>
      <c r="K699" s="77"/>
      <c r="L699" s="77"/>
      <c r="M699" s="77"/>
      <c r="N699" s="77"/>
      <c r="O699" s="77"/>
      <c r="P699" s="77"/>
      <c r="Q699" s="77"/>
      <c r="R699" s="77"/>
      <c r="S699" s="77"/>
      <c r="T699" s="77"/>
      <c r="U699" s="77"/>
      <c r="V699" s="77"/>
      <c r="W699" s="77"/>
      <c r="X699" s="77"/>
      <c r="Y699" s="77"/>
      <c r="Z699" s="77"/>
      <c r="AA699" s="77"/>
      <c r="AB699" s="77"/>
      <c r="AC699" s="77"/>
      <c r="AD699" s="77"/>
      <c r="AE699" s="77"/>
      <c r="AF699" s="77"/>
      <c r="AG699" s="77"/>
      <c r="AH699" s="77"/>
      <c r="AI699" s="77"/>
      <c r="AJ699" s="77"/>
      <c r="AK699" s="77"/>
      <c r="AL699" s="77"/>
      <c r="AM699" s="77"/>
      <c r="AN699" s="77"/>
      <c r="AO699" s="77"/>
    </row>
    <row r="700" spans="1:41" ht="12.75" customHeight="1" x14ac:dyDescent="0.3">
      <c r="A700" s="77"/>
      <c r="B700" s="77"/>
      <c r="C700" s="77"/>
      <c r="D700" s="77"/>
      <c r="E700" s="77"/>
      <c r="F700" s="77"/>
      <c r="G700" s="77"/>
      <c r="H700" s="77"/>
      <c r="I700" s="77"/>
      <c r="J700" s="77"/>
      <c r="K700" s="77"/>
      <c r="L700" s="77"/>
      <c r="M700" s="77"/>
      <c r="N700" s="77"/>
      <c r="O700" s="77"/>
      <c r="P700" s="77"/>
      <c r="Q700" s="77"/>
      <c r="R700" s="77"/>
      <c r="S700" s="77"/>
      <c r="T700" s="77"/>
      <c r="U700" s="77"/>
      <c r="V700" s="77"/>
      <c r="W700" s="77"/>
      <c r="X700" s="77"/>
      <c r="Y700" s="77"/>
      <c r="Z700" s="77"/>
      <c r="AA700" s="77"/>
      <c r="AB700" s="77"/>
      <c r="AC700" s="77"/>
      <c r="AD700" s="77"/>
      <c r="AE700" s="77"/>
      <c r="AF700" s="77"/>
      <c r="AG700" s="77"/>
      <c r="AH700" s="77"/>
      <c r="AI700" s="77"/>
      <c r="AJ700" s="77"/>
      <c r="AK700" s="77"/>
      <c r="AL700" s="77"/>
      <c r="AM700" s="77"/>
      <c r="AN700" s="77"/>
      <c r="AO700" s="77"/>
    </row>
    <row r="701" spans="1:41" ht="12.75" customHeight="1" x14ac:dyDescent="0.3">
      <c r="A701" s="77"/>
      <c r="B701" s="77"/>
      <c r="C701" s="77"/>
      <c r="D701" s="77"/>
      <c r="E701" s="77"/>
      <c r="F701" s="77"/>
      <c r="G701" s="77"/>
      <c r="H701" s="77"/>
      <c r="I701" s="77"/>
      <c r="J701" s="77"/>
      <c r="K701" s="77"/>
      <c r="L701" s="77"/>
      <c r="M701" s="77"/>
      <c r="N701" s="77"/>
      <c r="O701" s="77"/>
      <c r="P701" s="77"/>
      <c r="Q701" s="77"/>
      <c r="R701" s="77"/>
      <c r="S701" s="77"/>
      <c r="T701" s="77"/>
      <c r="U701" s="77"/>
      <c r="V701" s="77"/>
      <c r="W701" s="77"/>
      <c r="X701" s="77"/>
      <c r="Y701" s="77"/>
      <c r="Z701" s="77"/>
      <c r="AA701" s="77"/>
      <c r="AB701" s="77"/>
      <c r="AC701" s="77"/>
      <c r="AD701" s="77"/>
      <c r="AE701" s="77"/>
      <c r="AF701" s="77"/>
      <c r="AG701" s="77"/>
      <c r="AH701" s="77"/>
      <c r="AI701" s="77"/>
      <c r="AJ701" s="77"/>
      <c r="AK701" s="77"/>
      <c r="AL701" s="77"/>
      <c r="AM701" s="77"/>
      <c r="AN701" s="77"/>
      <c r="AO701" s="77"/>
    </row>
    <row r="702" spans="1:41" ht="12.75" customHeight="1" x14ac:dyDescent="0.3">
      <c r="A702" s="77"/>
      <c r="B702" s="77"/>
      <c r="C702" s="77"/>
      <c r="D702" s="77"/>
      <c r="E702" s="77"/>
      <c r="F702" s="77"/>
      <c r="G702" s="77"/>
      <c r="H702" s="77"/>
      <c r="I702" s="77"/>
      <c r="J702" s="77"/>
      <c r="K702" s="77"/>
      <c r="L702" s="77"/>
      <c r="M702" s="77"/>
      <c r="N702" s="77"/>
      <c r="O702" s="77"/>
      <c r="P702" s="77"/>
      <c r="Q702" s="77"/>
      <c r="R702" s="77"/>
      <c r="S702" s="77"/>
      <c r="T702" s="77"/>
      <c r="U702" s="77"/>
      <c r="V702" s="77"/>
      <c r="W702" s="77"/>
      <c r="X702" s="77"/>
      <c r="Y702" s="77"/>
      <c r="Z702" s="77"/>
      <c r="AA702" s="77"/>
      <c r="AB702" s="77"/>
      <c r="AC702" s="77"/>
      <c r="AD702" s="77"/>
      <c r="AE702" s="77"/>
      <c r="AF702" s="77"/>
      <c r="AG702" s="77"/>
      <c r="AH702" s="77"/>
      <c r="AI702" s="77"/>
      <c r="AJ702" s="77"/>
      <c r="AK702" s="77"/>
      <c r="AL702" s="77"/>
      <c r="AM702" s="77"/>
      <c r="AN702" s="77"/>
      <c r="AO702" s="77"/>
    </row>
    <row r="703" spans="1:41" ht="12.75" customHeight="1" x14ac:dyDescent="0.3">
      <c r="A703" s="77"/>
      <c r="B703" s="77"/>
      <c r="C703" s="77"/>
      <c r="D703" s="77"/>
      <c r="E703" s="77"/>
      <c r="F703" s="77"/>
      <c r="G703" s="77"/>
      <c r="H703" s="77"/>
      <c r="I703" s="77"/>
      <c r="J703" s="77"/>
      <c r="K703" s="77"/>
      <c r="L703" s="77"/>
      <c r="M703" s="77"/>
      <c r="N703" s="77"/>
      <c r="O703" s="77"/>
      <c r="P703" s="77"/>
      <c r="Q703" s="77"/>
      <c r="R703" s="77"/>
      <c r="S703" s="77"/>
      <c r="T703" s="77"/>
      <c r="U703" s="77"/>
      <c r="V703" s="77"/>
      <c r="W703" s="77"/>
      <c r="X703" s="77"/>
      <c r="Y703" s="77"/>
      <c r="Z703" s="77"/>
      <c r="AA703" s="77"/>
      <c r="AB703" s="77"/>
      <c r="AC703" s="77"/>
      <c r="AD703" s="77"/>
      <c r="AE703" s="77"/>
      <c r="AF703" s="77"/>
      <c r="AG703" s="77"/>
      <c r="AH703" s="77"/>
      <c r="AI703" s="77"/>
      <c r="AJ703" s="77"/>
      <c r="AK703" s="77"/>
      <c r="AL703" s="77"/>
      <c r="AM703" s="77"/>
      <c r="AN703" s="77"/>
      <c r="AO703" s="77"/>
    </row>
    <row r="704" spans="1:41" ht="12.75" customHeight="1" x14ac:dyDescent="0.3">
      <c r="A704" s="77"/>
      <c r="B704" s="77"/>
      <c r="C704" s="77"/>
      <c r="D704" s="77"/>
      <c r="E704" s="77"/>
      <c r="F704" s="77"/>
      <c r="G704" s="77"/>
      <c r="H704" s="77"/>
      <c r="I704" s="77"/>
      <c r="J704" s="77"/>
      <c r="K704" s="77"/>
      <c r="L704" s="77"/>
      <c r="M704" s="77"/>
      <c r="N704" s="77"/>
      <c r="O704" s="77"/>
      <c r="P704" s="77"/>
      <c r="Q704" s="77"/>
      <c r="R704" s="77"/>
      <c r="S704" s="77"/>
      <c r="T704" s="77"/>
      <c r="U704" s="77"/>
      <c r="V704" s="77"/>
      <c r="W704" s="77"/>
      <c r="X704" s="77"/>
      <c r="Y704" s="77"/>
      <c r="Z704" s="77"/>
      <c r="AA704" s="77"/>
      <c r="AB704" s="77"/>
      <c r="AC704" s="77"/>
      <c r="AD704" s="77"/>
      <c r="AE704" s="77"/>
      <c r="AF704" s="77"/>
      <c r="AG704" s="77"/>
      <c r="AH704" s="77"/>
      <c r="AI704" s="77"/>
      <c r="AJ704" s="77"/>
      <c r="AK704" s="77"/>
      <c r="AL704" s="77"/>
      <c r="AM704" s="77"/>
      <c r="AN704" s="77"/>
      <c r="AO704" s="77"/>
    </row>
    <row r="705" spans="1:41" ht="12.75" customHeight="1" x14ac:dyDescent="0.3">
      <c r="A705" s="77"/>
      <c r="B705" s="77"/>
      <c r="C705" s="77"/>
      <c r="D705" s="77"/>
      <c r="E705" s="77"/>
      <c r="F705" s="77"/>
      <c r="G705" s="77"/>
      <c r="H705" s="77"/>
      <c r="I705" s="77"/>
      <c r="J705" s="77"/>
      <c r="K705" s="77"/>
      <c r="L705" s="77"/>
      <c r="M705" s="77"/>
      <c r="N705" s="77"/>
      <c r="O705" s="77"/>
      <c r="P705" s="77"/>
      <c r="Q705" s="77"/>
      <c r="R705" s="77"/>
      <c r="S705" s="77"/>
      <c r="T705" s="77"/>
      <c r="U705" s="77"/>
      <c r="V705" s="77"/>
      <c r="W705" s="77"/>
      <c r="X705" s="77"/>
      <c r="Y705" s="77"/>
      <c r="Z705" s="77"/>
      <c r="AA705" s="77"/>
      <c r="AB705" s="77"/>
      <c r="AC705" s="77"/>
      <c r="AD705" s="77"/>
      <c r="AE705" s="77"/>
      <c r="AF705" s="77"/>
      <c r="AG705" s="77"/>
      <c r="AH705" s="77"/>
      <c r="AI705" s="77"/>
      <c r="AJ705" s="77"/>
      <c r="AK705" s="77"/>
      <c r="AL705" s="77"/>
      <c r="AM705" s="77"/>
      <c r="AN705" s="77"/>
      <c r="AO705" s="77"/>
    </row>
    <row r="706" spans="1:41" ht="12.75" customHeight="1" x14ac:dyDescent="0.3">
      <c r="A706" s="77"/>
      <c r="B706" s="77"/>
      <c r="C706" s="77"/>
      <c r="D706" s="77"/>
      <c r="E706" s="77"/>
      <c r="F706" s="77"/>
      <c r="G706" s="77"/>
      <c r="H706" s="77"/>
      <c r="I706" s="77"/>
      <c r="J706" s="77"/>
      <c r="K706" s="77"/>
      <c r="L706" s="77"/>
      <c r="M706" s="77"/>
      <c r="N706" s="77"/>
      <c r="O706" s="77"/>
      <c r="P706" s="77"/>
      <c r="Q706" s="77"/>
      <c r="R706" s="77"/>
      <c r="S706" s="77"/>
      <c r="T706" s="77"/>
      <c r="U706" s="77"/>
      <c r="V706" s="77"/>
      <c r="W706" s="77"/>
      <c r="X706" s="77"/>
      <c r="Y706" s="77"/>
      <c r="Z706" s="77"/>
      <c r="AA706" s="77"/>
      <c r="AB706" s="77"/>
      <c r="AC706" s="77"/>
      <c r="AD706" s="77"/>
      <c r="AE706" s="77"/>
      <c r="AF706" s="77"/>
      <c r="AG706" s="77"/>
      <c r="AH706" s="77"/>
      <c r="AI706" s="77"/>
      <c r="AJ706" s="77"/>
      <c r="AK706" s="77"/>
      <c r="AL706" s="77"/>
      <c r="AM706" s="77"/>
      <c r="AN706" s="77"/>
      <c r="AO706" s="77"/>
    </row>
    <row r="707" spans="1:41" ht="12.75" customHeight="1" x14ac:dyDescent="0.3">
      <c r="A707" s="77"/>
      <c r="B707" s="77"/>
      <c r="C707" s="77"/>
      <c r="D707" s="77"/>
      <c r="E707" s="77"/>
      <c r="F707" s="77"/>
      <c r="G707" s="77"/>
      <c r="H707" s="77"/>
      <c r="I707" s="77"/>
      <c r="J707" s="77"/>
      <c r="K707" s="77"/>
      <c r="L707" s="77"/>
      <c r="M707" s="77"/>
      <c r="N707" s="77"/>
      <c r="O707" s="77"/>
      <c r="P707" s="77"/>
      <c r="Q707" s="77"/>
      <c r="R707" s="77"/>
      <c r="S707" s="77"/>
      <c r="T707" s="77"/>
      <c r="U707" s="77"/>
      <c r="V707" s="77"/>
      <c r="W707" s="77"/>
      <c r="X707" s="77"/>
      <c r="Y707" s="77"/>
      <c r="Z707" s="77"/>
      <c r="AA707" s="77"/>
      <c r="AB707" s="77"/>
      <c r="AC707" s="77"/>
      <c r="AD707" s="77"/>
      <c r="AE707" s="77"/>
      <c r="AF707" s="77"/>
      <c r="AG707" s="77"/>
      <c r="AH707" s="77"/>
      <c r="AI707" s="77"/>
      <c r="AJ707" s="77"/>
      <c r="AK707" s="77"/>
      <c r="AL707" s="77"/>
      <c r="AM707" s="77"/>
      <c r="AN707" s="77"/>
      <c r="AO707" s="77"/>
    </row>
    <row r="708" spans="1:41" ht="12.75" customHeight="1" x14ac:dyDescent="0.3">
      <c r="A708" s="77"/>
      <c r="B708" s="77"/>
      <c r="C708" s="77"/>
      <c r="D708" s="77"/>
      <c r="E708" s="77"/>
      <c r="F708" s="77"/>
      <c r="G708" s="77"/>
      <c r="H708" s="77"/>
      <c r="I708" s="77"/>
      <c r="J708" s="77"/>
      <c r="K708" s="77"/>
      <c r="L708" s="77"/>
      <c r="M708" s="77"/>
      <c r="N708" s="77"/>
      <c r="O708" s="77"/>
      <c r="P708" s="77"/>
      <c r="Q708" s="77"/>
      <c r="R708" s="77"/>
      <c r="S708" s="77"/>
      <c r="T708" s="77"/>
      <c r="U708" s="77"/>
      <c r="V708" s="77"/>
      <c r="W708" s="77"/>
      <c r="X708" s="77"/>
      <c r="Y708" s="77"/>
      <c r="Z708" s="77"/>
      <c r="AA708" s="77"/>
      <c r="AB708" s="77"/>
      <c r="AC708" s="77"/>
      <c r="AD708" s="77"/>
      <c r="AE708" s="77"/>
      <c r="AF708" s="77"/>
      <c r="AG708" s="77"/>
      <c r="AH708" s="77"/>
      <c r="AI708" s="77"/>
      <c r="AJ708" s="77"/>
      <c r="AK708" s="77"/>
      <c r="AL708" s="77"/>
      <c r="AM708" s="77"/>
      <c r="AN708" s="77"/>
      <c r="AO708" s="77"/>
    </row>
    <row r="709" spans="1:41" ht="12.75" customHeight="1" x14ac:dyDescent="0.3">
      <c r="A709" s="77"/>
      <c r="B709" s="77"/>
      <c r="C709" s="77"/>
      <c r="D709" s="77"/>
      <c r="E709" s="77"/>
      <c r="F709" s="77"/>
      <c r="G709" s="77"/>
      <c r="H709" s="77"/>
      <c r="I709" s="77"/>
      <c r="J709" s="77"/>
      <c r="K709" s="77"/>
      <c r="L709" s="77"/>
      <c r="M709" s="77"/>
      <c r="N709" s="77"/>
      <c r="O709" s="77"/>
      <c r="P709" s="77"/>
      <c r="Q709" s="77"/>
      <c r="R709" s="77"/>
      <c r="S709" s="77"/>
      <c r="T709" s="77"/>
      <c r="U709" s="77"/>
      <c r="V709" s="77"/>
      <c r="W709" s="77"/>
      <c r="X709" s="77"/>
      <c r="Y709" s="77"/>
      <c r="Z709" s="77"/>
      <c r="AA709" s="77"/>
      <c r="AB709" s="77"/>
      <c r="AC709" s="77"/>
      <c r="AD709" s="77"/>
      <c r="AE709" s="77"/>
      <c r="AF709" s="77"/>
      <c r="AG709" s="77"/>
      <c r="AH709" s="77"/>
      <c r="AI709" s="77"/>
      <c r="AJ709" s="77"/>
      <c r="AK709" s="77"/>
      <c r="AL709" s="77"/>
      <c r="AM709" s="77"/>
      <c r="AN709" s="77"/>
      <c r="AO709" s="77"/>
    </row>
    <row r="710" spans="1:41" ht="12.75" customHeight="1" x14ac:dyDescent="0.3">
      <c r="A710" s="77"/>
      <c r="B710" s="77"/>
      <c r="C710" s="77"/>
      <c r="D710" s="77"/>
      <c r="E710" s="77"/>
      <c r="F710" s="77"/>
      <c r="G710" s="77"/>
      <c r="H710" s="77"/>
      <c r="I710" s="77"/>
      <c r="J710" s="77"/>
      <c r="K710" s="77"/>
      <c r="L710" s="77"/>
      <c r="M710" s="77"/>
      <c r="N710" s="77"/>
      <c r="O710" s="77"/>
      <c r="P710" s="77"/>
      <c r="Q710" s="77"/>
      <c r="R710" s="77"/>
      <c r="S710" s="77"/>
      <c r="T710" s="77"/>
      <c r="U710" s="77"/>
      <c r="V710" s="77"/>
      <c r="W710" s="77"/>
      <c r="X710" s="77"/>
      <c r="Y710" s="77"/>
      <c r="Z710" s="77"/>
      <c r="AA710" s="77"/>
      <c r="AB710" s="77"/>
      <c r="AC710" s="77"/>
      <c r="AD710" s="77"/>
      <c r="AE710" s="77"/>
      <c r="AF710" s="77"/>
      <c r="AG710" s="77"/>
      <c r="AH710" s="77"/>
      <c r="AI710" s="77"/>
      <c r="AJ710" s="77"/>
      <c r="AK710" s="77"/>
      <c r="AL710" s="77"/>
      <c r="AM710" s="77"/>
      <c r="AN710" s="77"/>
      <c r="AO710" s="77"/>
    </row>
    <row r="711" spans="1:41" ht="12.75" customHeight="1" x14ac:dyDescent="0.3">
      <c r="A711" s="77"/>
      <c r="B711" s="77"/>
      <c r="C711" s="77"/>
      <c r="D711" s="77"/>
      <c r="E711" s="77"/>
      <c r="F711" s="77"/>
      <c r="G711" s="77"/>
      <c r="H711" s="77"/>
      <c r="I711" s="77"/>
      <c r="J711" s="77"/>
      <c r="K711" s="77"/>
      <c r="L711" s="77"/>
      <c r="M711" s="77"/>
      <c r="N711" s="77"/>
      <c r="O711" s="77"/>
      <c r="P711" s="77"/>
      <c r="Q711" s="77"/>
      <c r="R711" s="77"/>
      <c r="S711" s="77"/>
      <c r="T711" s="77"/>
      <c r="U711" s="77"/>
      <c r="V711" s="77"/>
      <c r="W711" s="77"/>
      <c r="X711" s="77"/>
      <c r="Y711" s="77"/>
      <c r="Z711" s="77"/>
      <c r="AA711" s="77"/>
      <c r="AB711" s="77"/>
      <c r="AC711" s="77"/>
      <c r="AD711" s="77"/>
      <c r="AE711" s="77"/>
      <c r="AF711" s="77"/>
      <c r="AG711" s="77"/>
      <c r="AH711" s="77"/>
      <c r="AI711" s="77"/>
      <c r="AJ711" s="77"/>
      <c r="AK711" s="77"/>
      <c r="AL711" s="77"/>
      <c r="AM711" s="77"/>
      <c r="AN711" s="77"/>
      <c r="AO711" s="77"/>
    </row>
    <row r="712" spans="1:41" ht="12.75" customHeight="1" x14ac:dyDescent="0.3">
      <c r="A712" s="77"/>
      <c r="B712" s="77"/>
      <c r="C712" s="77"/>
      <c r="D712" s="77"/>
      <c r="E712" s="77"/>
      <c r="F712" s="77"/>
      <c r="G712" s="77"/>
      <c r="H712" s="77"/>
      <c r="I712" s="77"/>
      <c r="J712" s="77"/>
      <c r="K712" s="77"/>
      <c r="L712" s="77"/>
      <c r="M712" s="77"/>
      <c r="N712" s="77"/>
      <c r="O712" s="77"/>
      <c r="P712" s="77"/>
      <c r="Q712" s="77"/>
      <c r="R712" s="77"/>
      <c r="S712" s="77"/>
      <c r="T712" s="77"/>
      <c r="U712" s="77"/>
      <c r="V712" s="77"/>
      <c r="W712" s="77"/>
      <c r="X712" s="77"/>
      <c r="Y712" s="77"/>
      <c r="Z712" s="77"/>
      <c r="AA712" s="77"/>
      <c r="AB712" s="77"/>
      <c r="AC712" s="77"/>
      <c r="AD712" s="77"/>
      <c r="AE712" s="77"/>
      <c r="AF712" s="77"/>
      <c r="AG712" s="77"/>
      <c r="AH712" s="77"/>
      <c r="AI712" s="77"/>
      <c r="AJ712" s="77"/>
      <c r="AK712" s="77"/>
      <c r="AL712" s="77"/>
      <c r="AM712" s="77"/>
      <c r="AN712" s="77"/>
      <c r="AO712" s="77"/>
    </row>
    <row r="713" spans="1:41" ht="12.75" customHeight="1" x14ac:dyDescent="0.3">
      <c r="A713" s="77"/>
      <c r="B713" s="77"/>
      <c r="C713" s="77"/>
      <c r="D713" s="77"/>
      <c r="E713" s="77"/>
      <c r="F713" s="77"/>
      <c r="G713" s="77"/>
      <c r="H713" s="77"/>
      <c r="I713" s="77"/>
      <c r="J713" s="77"/>
      <c r="K713" s="77"/>
      <c r="L713" s="77"/>
      <c r="M713" s="77"/>
      <c r="N713" s="77"/>
      <c r="O713" s="77"/>
      <c r="P713" s="77"/>
      <c r="Q713" s="77"/>
      <c r="R713" s="77"/>
      <c r="S713" s="77"/>
      <c r="T713" s="77"/>
      <c r="U713" s="77"/>
      <c r="V713" s="77"/>
      <c r="W713" s="77"/>
      <c r="X713" s="77"/>
      <c r="Y713" s="77"/>
      <c r="Z713" s="77"/>
      <c r="AA713" s="77"/>
      <c r="AB713" s="77"/>
      <c r="AC713" s="77"/>
      <c r="AD713" s="77"/>
      <c r="AE713" s="77"/>
      <c r="AF713" s="77"/>
      <c r="AG713" s="77"/>
      <c r="AH713" s="77"/>
      <c r="AI713" s="77"/>
      <c r="AJ713" s="77"/>
      <c r="AK713" s="77"/>
      <c r="AL713" s="77"/>
      <c r="AM713" s="77"/>
      <c r="AN713" s="77"/>
      <c r="AO713" s="77"/>
    </row>
    <row r="714" spans="1:41" ht="12.75" customHeight="1" x14ac:dyDescent="0.3">
      <c r="A714" s="77"/>
      <c r="B714" s="77"/>
      <c r="C714" s="77"/>
      <c r="D714" s="77"/>
      <c r="E714" s="77"/>
      <c r="F714" s="77"/>
      <c r="G714" s="77"/>
      <c r="H714" s="77"/>
      <c r="I714" s="77"/>
      <c r="J714" s="77"/>
      <c r="K714" s="77"/>
      <c r="L714" s="77"/>
      <c r="M714" s="77"/>
      <c r="N714" s="77"/>
      <c r="O714" s="77"/>
      <c r="P714" s="77"/>
      <c r="Q714" s="77"/>
      <c r="R714" s="77"/>
      <c r="S714" s="77"/>
      <c r="T714" s="77"/>
      <c r="U714" s="77"/>
      <c r="V714" s="77"/>
      <c r="W714" s="77"/>
      <c r="X714" s="77"/>
      <c r="Y714" s="77"/>
      <c r="Z714" s="77"/>
      <c r="AA714" s="77"/>
      <c r="AB714" s="77"/>
      <c r="AC714" s="77"/>
      <c r="AD714" s="77"/>
      <c r="AE714" s="77"/>
      <c r="AF714" s="77"/>
      <c r="AG714" s="77"/>
      <c r="AH714" s="77"/>
      <c r="AI714" s="77"/>
      <c r="AJ714" s="77"/>
      <c r="AK714" s="77"/>
      <c r="AL714" s="77"/>
      <c r="AM714" s="77"/>
      <c r="AN714" s="77"/>
      <c r="AO714" s="77"/>
    </row>
    <row r="715" spans="1:41" ht="12.75" customHeight="1" x14ac:dyDescent="0.3">
      <c r="A715" s="77"/>
      <c r="B715" s="77"/>
      <c r="C715" s="77"/>
      <c r="D715" s="77"/>
      <c r="E715" s="77"/>
      <c r="F715" s="77"/>
      <c r="G715" s="77"/>
      <c r="H715" s="77"/>
      <c r="I715" s="77"/>
      <c r="J715" s="77"/>
      <c r="K715" s="77"/>
      <c r="L715" s="77"/>
      <c r="M715" s="77"/>
      <c r="N715" s="77"/>
      <c r="O715" s="77"/>
      <c r="P715" s="77"/>
      <c r="Q715" s="77"/>
      <c r="R715" s="77"/>
      <c r="S715" s="77"/>
      <c r="T715" s="77"/>
      <c r="U715" s="77"/>
      <c r="V715" s="77"/>
      <c r="W715" s="77"/>
      <c r="X715" s="77"/>
      <c r="Y715" s="77"/>
      <c r="Z715" s="77"/>
      <c r="AA715" s="77"/>
      <c r="AB715" s="77"/>
      <c r="AC715" s="77"/>
      <c r="AD715" s="77"/>
      <c r="AE715" s="77"/>
      <c r="AF715" s="77"/>
      <c r="AG715" s="77"/>
      <c r="AH715" s="77"/>
      <c r="AI715" s="77"/>
      <c r="AJ715" s="77"/>
      <c r="AK715" s="77"/>
      <c r="AL715" s="77"/>
      <c r="AM715" s="77"/>
      <c r="AN715" s="77"/>
      <c r="AO715" s="77"/>
    </row>
    <row r="716" spans="1:41" ht="12.75" customHeight="1" x14ac:dyDescent="0.3">
      <c r="A716" s="77"/>
      <c r="B716" s="77"/>
      <c r="C716" s="77"/>
      <c r="D716" s="77"/>
      <c r="E716" s="77"/>
      <c r="F716" s="77"/>
      <c r="G716" s="77"/>
      <c r="H716" s="77"/>
      <c r="I716" s="77"/>
      <c r="J716" s="77"/>
      <c r="K716" s="77"/>
      <c r="L716" s="77"/>
      <c r="M716" s="77"/>
      <c r="N716" s="77"/>
      <c r="O716" s="77"/>
      <c r="P716" s="77"/>
      <c r="Q716" s="77"/>
      <c r="R716" s="77"/>
      <c r="S716" s="77"/>
      <c r="T716" s="77"/>
      <c r="U716" s="77"/>
      <c r="V716" s="77"/>
      <c r="W716" s="77"/>
      <c r="X716" s="77"/>
      <c r="Y716" s="77"/>
      <c r="Z716" s="77"/>
      <c r="AA716" s="77"/>
      <c r="AB716" s="77"/>
      <c r="AC716" s="77"/>
      <c r="AD716" s="77"/>
      <c r="AE716" s="77"/>
      <c r="AF716" s="77"/>
      <c r="AG716" s="77"/>
      <c r="AH716" s="77"/>
      <c r="AI716" s="77"/>
      <c r="AJ716" s="77"/>
      <c r="AK716" s="77"/>
      <c r="AL716" s="77"/>
      <c r="AM716" s="77"/>
      <c r="AN716" s="77"/>
      <c r="AO716" s="77"/>
    </row>
    <row r="717" spans="1:41" ht="12.75" customHeight="1" x14ac:dyDescent="0.3">
      <c r="A717" s="77"/>
      <c r="B717" s="77"/>
      <c r="C717" s="77"/>
      <c r="D717" s="77"/>
      <c r="E717" s="77"/>
      <c r="F717" s="77"/>
      <c r="G717" s="77"/>
      <c r="H717" s="77"/>
      <c r="I717" s="77"/>
      <c r="J717" s="77"/>
      <c r="K717" s="77"/>
      <c r="L717" s="77"/>
      <c r="M717" s="77"/>
      <c r="N717" s="77"/>
      <c r="O717" s="77"/>
      <c r="P717" s="77"/>
      <c r="Q717" s="77"/>
      <c r="R717" s="77"/>
      <c r="S717" s="77"/>
      <c r="T717" s="77"/>
      <c r="U717" s="77"/>
      <c r="V717" s="77"/>
      <c r="W717" s="77"/>
      <c r="X717" s="77"/>
      <c r="Y717" s="77"/>
      <c r="Z717" s="77"/>
      <c r="AA717" s="77"/>
      <c r="AB717" s="77"/>
      <c r="AC717" s="77"/>
      <c r="AD717" s="77"/>
      <c r="AE717" s="77"/>
      <c r="AF717" s="77"/>
      <c r="AG717" s="77"/>
      <c r="AH717" s="77"/>
      <c r="AI717" s="77"/>
      <c r="AJ717" s="77"/>
      <c r="AK717" s="77"/>
      <c r="AL717" s="77"/>
      <c r="AM717" s="77"/>
      <c r="AN717" s="77"/>
      <c r="AO717" s="77"/>
    </row>
    <row r="718" spans="1:41" ht="12.75" customHeight="1" x14ac:dyDescent="0.3">
      <c r="A718" s="77"/>
      <c r="B718" s="77"/>
      <c r="C718" s="77"/>
      <c r="D718" s="77"/>
      <c r="E718" s="77"/>
      <c r="F718" s="77"/>
      <c r="G718" s="77"/>
      <c r="H718" s="77"/>
      <c r="I718" s="77"/>
      <c r="J718" s="77"/>
      <c r="K718" s="77"/>
      <c r="L718" s="77"/>
      <c r="M718" s="77"/>
      <c r="N718" s="77"/>
      <c r="O718" s="77"/>
      <c r="P718" s="77"/>
      <c r="Q718" s="77"/>
      <c r="R718" s="77"/>
      <c r="S718" s="77"/>
      <c r="T718" s="77"/>
      <c r="U718" s="77"/>
      <c r="V718" s="77"/>
      <c r="W718" s="77"/>
      <c r="X718" s="77"/>
      <c r="Y718" s="77"/>
      <c r="Z718" s="77"/>
      <c r="AA718" s="77"/>
      <c r="AB718" s="77"/>
      <c r="AC718" s="77"/>
      <c r="AD718" s="77"/>
      <c r="AE718" s="77"/>
      <c r="AF718" s="77"/>
      <c r="AG718" s="77"/>
      <c r="AH718" s="77"/>
      <c r="AI718" s="77"/>
      <c r="AJ718" s="77"/>
      <c r="AK718" s="77"/>
      <c r="AL718" s="77"/>
      <c r="AM718" s="77"/>
      <c r="AN718" s="77"/>
      <c r="AO718" s="77"/>
    </row>
    <row r="719" spans="1:41" ht="12.75" customHeight="1" x14ac:dyDescent="0.3">
      <c r="A719" s="77"/>
      <c r="B719" s="77"/>
      <c r="C719" s="77"/>
      <c r="D719" s="77"/>
      <c r="E719" s="77"/>
      <c r="F719" s="77"/>
      <c r="G719" s="77"/>
      <c r="H719" s="77"/>
      <c r="I719" s="77"/>
      <c r="J719" s="77"/>
      <c r="K719" s="77"/>
      <c r="L719" s="77"/>
      <c r="M719" s="77"/>
      <c r="N719" s="77"/>
      <c r="O719" s="77"/>
      <c r="P719" s="77"/>
      <c r="Q719" s="77"/>
      <c r="R719" s="77"/>
      <c r="S719" s="77"/>
      <c r="T719" s="77"/>
      <c r="U719" s="77"/>
      <c r="V719" s="77"/>
      <c r="W719" s="77"/>
      <c r="X719" s="77"/>
      <c r="Y719" s="77"/>
      <c r="Z719" s="77"/>
      <c r="AA719" s="77"/>
      <c r="AB719" s="77"/>
      <c r="AC719" s="77"/>
      <c r="AD719" s="77"/>
      <c r="AE719" s="77"/>
      <c r="AF719" s="77"/>
      <c r="AG719" s="77"/>
      <c r="AH719" s="77"/>
      <c r="AI719" s="77"/>
      <c r="AJ719" s="77"/>
      <c r="AK719" s="77"/>
      <c r="AL719" s="77"/>
      <c r="AM719" s="77"/>
      <c r="AN719" s="77"/>
      <c r="AO719" s="77"/>
    </row>
    <row r="720" spans="1:41" ht="12.75" customHeight="1" x14ac:dyDescent="0.3">
      <c r="A720" s="77"/>
      <c r="B720" s="77"/>
      <c r="C720" s="77"/>
      <c r="D720" s="77"/>
      <c r="E720" s="77"/>
      <c r="F720" s="77"/>
      <c r="G720" s="77"/>
      <c r="H720" s="77"/>
      <c r="I720" s="77"/>
      <c r="J720" s="77"/>
      <c r="K720" s="77"/>
      <c r="L720" s="77"/>
      <c r="M720" s="77"/>
      <c r="N720" s="77"/>
      <c r="O720" s="77"/>
      <c r="P720" s="77"/>
      <c r="Q720" s="77"/>
      <c r="R720" s="77"/>
      <c r="S720" s="77"/>
      <c r="T720" s="77"/>
      <c r="U720" s="77"/>
      <c r="V720" s="77"/>
      <c r="W720" s="77"/>
      <c r="X720" s="77"/>
      <c r="Y720" s="77"/>
      <c r="Z720" s="77"/>
      <c r="AA720" s="77"/>
      <c r="AB720" s="77"/>
      <c r="AC720" s="77"/>
      <c r="AD720" s="77"/>
      <c r="AE720" s="77"/>
      <c r="AF720" s="77"/>
      <c r="AG720" s="77"/>
      <c r="AH720" s="77"/>
      <c r="AI720" s="77"/>
      <c r="AJ720" s="77"/>
      <c r="AK720" s="77"/>
      <c r="AL720" s="77"/>
      <c r="AM720" s="77"/>
      <c r="AN720" s="77"/>
      <c r="AO720" s="77"/>
    </row>
    <row r="721" spans="1:41" ht="12.75" customHeight="1" x14ac:dyDescent="0.3">
      <c r="A721" s="77"/>
      <c r="B721" s="77"/>
      <c r="C721" s="77"/>
      <c r="D721" s="77"/>
      <c r="E721" s="77"/>
      <c r="F721" s="77"/>
      <c r="G721" s="77"/>
      <c r="H721" s="77"/>
      <c r="I721" s="77"/>
      <c r="J721" s="77"/>
      <c r="K721" s="77"/>
      <c r="L721" s="77"/>
      <c r="M721" s="77"/>
      <c r="N721" s="77"/>
      <c r="O721" s="77"/>
      <c r="P721" s="77"/>
      <c r="Q721" s="77"/>
      <c r="R721" s="77"/>
      <c r="S721" s="77"/>
      <c r="T721" s="77"/>
      <c r="U721" s="77"/>
      <c r="V721" s="77"/>
      <c r="W721" s="77"/>
      <c r="X721" s="77"/>
      <c r="Y721" s="77"/>
      <c r="Z721" s="77"/>
      <c r="AA721" s="77"/>
      <c r="AB721" s="77"/>
      <c r="AC721" s="77"/>
      <c r="AD721" s="77"/>
      <c r="AE721" s="77"/>
      <c r="AF721" s="77"/>
      <c r="AG721" s="77"/>
      <c r="AH721" s="77"/>
      <c r="AI721" s="77"/>
      <c r="AJ721" s="77"/>
      <c r="AK721" s="77"/>
      <c r="AL721" s="77"/>
      <c r="AM721" s="77"/>
      <c r="AN721" s="77"/>
      <c r="AO721" s="77"/>
    </row>
    <row r="722" spans="1:41" ht="12.75" customHeight="1" x14ac:dyDescent="0.3">
      <c r="A722" s="77"/>
      <c r="B722" s="77"/>
      <c r="C722" s="77"/>
      <c r="D722" s="77"/>
      <c r="E722" s="77"/>
      <c r="F722" s="77"/>
      <c r="G722" s="77"/>
      <c r="H722" s="77"/>
      <c r="I722" s="77"/>
      <c r="J722" s="77"/>
      <c r="K722" s="77"/>
      <c r="L722" s="77"/>
      <c r="M722" s="77"/>
      <c r="N722" s="77"/>
      <c r="O722" s="77"/>
      <c r="P722" s="77"/>
      <c r="Q722" s="77"/>
      <c r="R722" s="77"/>
      <c r="S722" s="77"/>
      <c r="T722" s="77"/>
      <c r="U722" s="77"/>
      <c r="V722" s="77"/>
      <c r="W722" s="77"/>
      <c r="X722" s="77"/>
      <c r="Y722" s="77"/>
      <c r="Z722" s="77"/>
      <c r="AA722" s="77"/>
      <c r="AB722" s="77"/>
      <c r="AC722" s="77"/>
      <c r="AD722" s="77"/>
      <c r="AE722" s="77"/>
      <c r="AF722" s="77"/>
      <c r="AG722" s="77"/>
      <c r="AH722" s="77"/>
      <c r="AI722" s="77"/>
      <c r="AJ722" s="77"/>
      <c r="AK722" s="77"/>
      <c r="AL722" s="77"/>
      <c r="AM722" s="77"/>
      <c r="AN722" s="77"/>
      <c r="AO722" s="77"/>
    </row>
    <row r="723" spans="1:41" ht="12.75" customHeight="1" x14ac:dyDescent="0.3">
      <c r="A723" s="77"/>
      <c r="B723" s="77"/>
      <c r="C723" s="77"/>
      <c r="D723" s="77"/>
      <c r="E723" s="77"/>
      <c r="F723" s="77"/>
      <c r="G723" s="77"/>
      <c r="H723" s="77"/>
      <c r="I723" s="77"/>
      <c r="J723" s="77"/>
      <c r="K723" s="77"/>
      <c r="L723" s="77"/>
      <c r="M723" s="77"/>
      <c r="N723" s="77"/>
      <c r="O723" s="77"/>
      <c r="P723" s="77"/>
      <c r="Q723" s="77"/>
      <c r="R723" s="77"/>
      <c r="S723" s="77"/>
      <c r="T723" s="77"/>
      <c r="U723" s="77"/>
      <c r="V723" s="77"/>
      <c r="W723" s="77"/>
      <c r="X723" s="77"/>
      <c r="Y723" s="77"/>
      <c r="Z723" s="77"/>
      <c r="AA723" s="77"/>
      <c r="AB723" s="77"/>
      <c r="AC723" s="77"/>
      <c r="AD723" s="77"/>
      <c r="AE723" s="77"/>
      <c r="AF723" s="77"/>
      <c r="AG723" s="77"/>
      <c r="AH723" s="77"/>
      <c r="AI723" s="77"/>
      <c r="AJ723" s="77"/>
      <c r="AK723" s="77"/>
      <c r="AL723" s="77"/>
      <c r="AM723" s="77"/>
      <c r="AN723" s="77"/>
      <c r="AO723" s="77"/>
    </row>
    <row r="724" spans="1:41" ht="12.75" customHeight="1" x14ac:dyDescent="0.3">
      <c r="A724" s="77"/>
      <c r="B724" s="77"/>
      <c r="C724" s="77"/>
      <c r="D724" s="77"/>
      <c r="E724" s="77"/>
      <c r="F724" s="77"/>
      <c r="G724" s="77"/>
      <c r="H724" s="77"/>
      <c r="I724" s="77"/>
      <c r="J724" s="77"/>
      <c r="K724" s="77"/>
      <c r="L724" s="77"/>
      <c r="M724" s="77"/>
      <c r="N724" s="77"/>
      <c r="O724" s="77"/>
      <c r="P724" s="77"/>
      <c r="Q724" s="77"/>
      <c r="R724" s="77"/>
      <c r="S724" s="77"/>
      <c r="T724" s="77"/>
      <c r="U724" s="77"/>
      <c r="V724" s="77"/>
      <c r="W724" s="77"/>
      <c r="X724" s="77"/>
      <c r="Y724" s="77"/>
      <c r="Z724" s="77"/>
      <c r="AA724" s="77"/>
      <c r="AB724" s="77"/>
      <c r="AC724" s="77"/>
      <c r="AD724" s="77"/>
      <c r="AE724" s="77"/>
      <c r="AF724" s="77"/>
      <c r="AG724" s="77"/>
      <c r="AH724" s="77"/>
      <c r="AI724" s="77"/>
      <c r="AJ724" s="77"/>
      <c r="AK724" s="77"/>
      <c r="AL724" s="77"/>
      <c r="AM724" s="77"/>
      <c r="AN724" s="77"/>
      <c r="AO724" s="77"/>
    </row>
    <row r="725" spans="1:41" ht="12.75" customHeight="1" x14ac:dyDescent="0.3">
      <c r="A725" s="77"/>
      <c r="B725" s="77"/>
      <c r="C725" s="77"/>
      <c r="D725" s="77"/>
      <c r="E725" s="77"/>
      <c r="F725" s="77"/>
      <c r="G725" s="77"/>
      <c r="H725" s="77"/>
      <c r="I725" s="77"/>
      <c r="J725" s="77"/>
      <c r="K725" s="77"/>
      <c r="L725" s="77"/>
      <c r="M725" s="77"/>
      <c r="N725" s="77"/>
      <c r="O725" s="77"/>
      <c r="P725" s="77"/>
      <c r="Q725" s="77"/>
      <c r="R725" s="77"/>
      <c r="S725" s="77"/>
      <c r="T725" s="77"/>
      <c r="U725" s="77"/>
      <c r="V725" s="77"/>
      <c r="W725" s="77"/>
      <c r="X725" s="77"/>
      <c r="Y725" s="77"/>
      <c r="Z725" s="77"/>
      <c r="AA725" s="77"/>
      <c r="AB725" s="77"/>
      <c r="AC725" s="77"/>
      <c r="AD725" s="77"/>
      <c r="AE725" s="77"/>
      <c r="AF725" s="77"/>
      <c r="AG725" s="77"/>
      <c r="AH725" s="77"/>
      <c r="AI725" s="77"/>
      <c r="AJ725" s="77"/>
      <c r="AK725" s="77"/>
      <c r="AL725" s="77"/>
      <c r="AM725" s="77"/>
      <c r="AN725" s="77"/>
      <c r="AO725" s="77"/>
    </row>
    <row r="726" spans="1:41" ht="12.75" customHeight="1" x14ac:dyDescent="0.3">
      <c r="A726" s="77"/>
      <c r="B726" s="77"/>
      <c r="C726" s="77"/>
      <c r="D726" s="77"/>
      <c r="E726" s="77"/>
      <c r="F726" s="77"/>
      <c r="G726" s="77"/>
      <c r="H726" s="77"/>
      <c r="I726" s="77"/>
      <c r="J726" s="77"/>
      <c r="K726" s="77"/>
      <c r="L726" s="77"/>
      <c r="M726" s="77"/>
      <c r="N726" s="77"/>
      <c r="O726" s="77"/>
      <c r="P726" s="77"/>
      <c r="Q726" s="77"/>
      <c r="R726" s="77"/>
      <c r="S726" s="77"/>
      <c r="T726" s="77"/>
      <c r="U726" s="77"/>
      <c r="V726" s="77"/>
      <c r="W726" s="77"/>
      <c r="X726" s="77"/>
      <c r="Y726" s="77"/>
      <c r="Z726" s="77"/>
      <c r="AA726" s="77"/>
      <c r="AB726" s="77"/>
      <c r="AC726" s="77"/>
      <c r="AD726" s="77"/>
      <c r="AE726" s="77"/>
      <c r="AF726" s="77"/>
      <c r="AG726" s="77"/>
      <c r="AH726" s="77"/>
      <c r="AI726" s="77"/>
      <c r="AJ726" s="77"/>
      <c r="AK726" s="77"/>
      <c r="AL726" s="77"/>
      <c r="AM726" s="77"/>
      <c r="AN726" s="77"/>
      <c r="AO726" s="77"/>
    </row>
    <row r="727" spans="1:41" ht="12.75" customHeight="1" x14ac:dyDescent="0.3">
      <c r="A727" s="77"/>
      <c r="B727" s="77"/>
      <c r="C727" s="77"/>
      <c r="D727" s="77"/>
      <c r="E727" s="77"/>
      <c r="F727" s="77"/>
      <c r="G727" s="77"/>
      <c r="H727" s="77"/>
      <c r="I727" s="77"/>
      <c r="J727" s="77"/>
      <c r="K727" s="77"/>
      <c r="L727" s="77"/>
      <c r="M727" s="77"/>
      <c r="N727" s="77"/>
      <c r="O727" s="77"/>
      <c r="P727" s="77"/>
      <c r="Q727" s="77"/>
      <c r="R727" s="77"/>
      <c r="S727" s="77"/>
      <c r="T727" s="77"/>
      <c r="U727" s="77"/>
      <c r="V727" s="77"/>
      <c r="W727" s="77"/>
      <c r="X727" s="77"/>
      <c r="Y727" s="77"/>
      <c r="Z727" s="77"/>
      <c r="AA727" s="77"/>
      <c r="AB727" s="77"/>
      <c r="AC727" s="77"/>
      <c r="AD727" s="77"/>
      <c r="AE727" s="77"/>
      <c r="AF727" s="77"/>
      <c r="AG727" s="77"/>
      <c r="AH727" s="77"/>
      <c r="AI727" s="77"/>
      <c r="AJ727" s="77"/>
      <c r="AK727" s="77"/>
      <c r="AL727" s="77"/>
      <c r="AM727" s="77"/>
      <c r="AN727" s="77"/>
      <c r="AO727" s="77"/>
    </row>
    <row r="728" spans="1:41" ht="12.75" customHeight="1" x14ac:dyDescent="0.3">
      <c r="A728" s="77"/>
      <c r="B728" s="77"/>
      <c r="C728" s="77"/>
      <c r="D728" s="77"/>
      <c r="E728" s="77"/>
      <c r="F728" s="77"/>
      <c r="G728" s="77"/>
      <c r="H728" s="77"/>
      <c r="I728" s="77"/>
      <c r="J728" s="77"/>
      <c r="K728" s="77"/>
      <c r="L728" s="77"/>
      <c r="M728" s="77"/>
      <c r="N728" s="77"/>
      <c r="O728" s="77"/>
      <c r="P728" s="77"/>
      <c r="Q728" s="77"/>
      <c r="R728" s="77"/>
      <c r="S728" s="77"/>
      <c r="T728" s="77"/>
      <c r="U728" s="77"/>
      <c r="V728" s="77"/>
      <c r="W728" s="77"/>
      <c r="X728" s="77"/>
      <c r="Y728" s="77"/>
      <c r="Z728" s="77"/>
      <c r="AA728" s="77"/>
      <c r="AB728" s="77"/>
      <c r="AC728" s="77"/>
      <c r="AD728" s="77"/>
      <c r="AE728" s="77"/>
      <c r="AF728" s="77"/>
      <c r="AG728" s="77"/>
      <c r="AH728" s="77"/>
      <c r="AI728" s="77"/>
      <c r="AJ728" s="77"/>
      <c r="AK728" s="77"/>
      <c r="AL728" s="77"/>
      <c r="AM728" s="77"/>
      <c r="AN728" s="77"/>
      <c r="AO728" s="77"/>
    </row>
    <row r="729" spans="1:41" ht="12.75" customHeight="1" x14ac:dyDescent="0.3">
      <c r="A729" s="77"/>
      <c r="B729" s="77"/>
      <c r="C729" s="77"/>
      <c r="D729" s="77"/>
      <c r="E729" s="77"/>
      <c r="F729" s="77"/>
      <c r="G729" s="77"/>
      <c r="H729" s="77"/>
      <c r="I729" s="77"/>
      <c r="J729" s="77"/>
      <c r="K729" s="77"/>
      <c r="L729" s="77"/>
      <c r="M729" s="77"/>
      <c r="N729" s="77"/>
      <c r="O729" s="77"/>
      <c r="P729" s="77"/>
      <c r="Q729" s="77"/>
      <c r="R729" s="77"/>
      <c r="S729" s="77"/>
      <c r="T729" s="77"/>
      <c r="U729" s="77"/>
      <c r="V729" s="77"/>
      <c r="W729" s="77"/>
      <c r="X729" s="77"/>
      <c r="Y729" s="77"/>
      <c r="Z729" s="77"/>
      <c r="AA729" s="77"/>
      <c r="AB729" s="77"/>
      <c r="AC729" s="77"/>
      <c r="AD729" s="77"/>
      <c r="AE729" s="77"/>
      <c r="AF729" s="77"/>
      <c r="AG729" s="77"/>
      <c r="AH729" s="77"/>
      <c r="AI729" s="77"/>
      <c r="AJ729" s="77"/>
      <c r="AK729" s="77"/>
      <c r="AL729" s="77"/>
      <c r="AM729" s="77"/>
      <c r="AN729" s="77"/>
      <c r="AO729" s="77"/>
    </row>
    <row r="730" spans="1:41" ht="12.75" customHeight="1" x14ac:dyDescent="0.3">
      <c r="A730" s="77"/>
      <c r="B730" s="77"/>
      <c r="C730" s="77"/>
      <c r="D730" s="77"/>
      <c r="E730" s="77"/>
      <c r="F730" s="77"/>
      <c r="G730" s="77"/>
      <c r="H730" s="77"/>
      <c r="I730" s="77"/>
      <c r="J730" s="77"/>
      <c r="K730" s="77"/>
      <c r="L730" s="77"/>
      <c r="M730" s="77"/>
      <c r="N730" s="77"/>
      <c r="O730" s="77"/>
      <c r="P730" s="77"/>
      <c r="Q730" s="77"/>
      <c r="R730" s="77"/>
      <c r="S730" s="77"/>
      <c r="T730" s="77"/>
      <c r="U730" s="77"/>
      <c r="V730" s="77"/>
      <c r="W730" s="77"/>
      <c r="X730" s="77"/>
      <c r="Y730" s="77"/>
      <c r="Z730" s="77"/>
      <c r="AA730" s="77"/>
      <c r="AB730" s="77"/>
      <c r="AC730" s="77"/>
      <c r="AD730" s="77"/>
      <c r="AE730" s="77"/>
      <c r="AF730" s="77"/>
      <c r="AG730" s="77"/>
      <c r="AH730" s="77"/>
      <c r="AI730" s="77"/>
      <c r="AJ730" s="77"/>
      <c r="AK730" s="77"/>
      <c r="AL730" s="77"/>
      <c r="AM730" s="77"/>
      <c r="AN730" s="77"/>
      <c r="AO730" s="77"/>
    </row>
    <row r="731" spans="1:41" ht="12.75" customHeight="1" x14ac:dyDescent="0.3">
      <c r="A731" s="77"/>
      <c r="B731" s="77"/>
      <c r="C731" s="77"/>
      <c r="D731" s="77"/>
      <c r="E731" s="77"/>
      <c r="F731" s="77"/>
      <c r="G731" s="77"/>
      <c r="H731" s="77"/>
      <c r="I731" s="77"/>
      <c r="J731" s="77"/>
      <c r="K731" s="77"/>
      <c r="L731" s="77"/>
      <c r="M731" s="77"/>
      <c r="N731" s="77"/>
      <c r="O731" s="77"/>
      <c r="P731" s="77"/>
      <c r="Q731" s="77"/>
      <c r="R731" s="77"/>
      <c r="S731" s="77"/>
      <c r="T731" s="77"/>
      <c r="U731" s="77"/>
      <c r="V731" s="77"/>
      <c r="W731" s="77"/>
      <c r="X731" s="77"/>
      <c r="Y731" s="77"/>
      <c r="Z731" s="77"/>
      <c r="AA731" s="77"/>
      <c r="AB731" s="77"/>
      <c r="AC731" s="77"/>
      <c r="AD731" s="77"/>
      <c r="AE731" s="77"/>
      <c r="AF731" s="77"/>
      <c r="AG731" s="77"/>
      <c r="AH731" s="77"/>
      <c r="AI731" s="77"/>
      <c r="AJ731" s="77"/>
      <c r="AK731" s="77"/>
      <c r="AL731" s="77"/>
      <c r="AM731" s="77"/>
      <c r="AN731" s="77"/>
      <c r="AO731" s="77"/>
    </row>
    <row r="732" spans="1:41" ht="12.75" customHeight="1" x14ac:dyDescent="0.3">
      <c r="A732" s="77"/>
      <c r="B732" s="77"/>
      <c r="C732" s="77"/>
      <c r="D732" s="77"/>
      <c r="E732" s="77"/>
      <c r="F732" s="77"/>
      <c r="G732" s="77"/>
      <c r="H732" s="77"/>
      <c r="I732" s="77"/>
      <c r="J732" s="77"/>
      <c r="K732" s="77"/>
      <c r="L732" s="77"/>
      <c r="M732" s="77"/>
      <c r="N732" s="77"/>
      <c r="O732" s="77"/>
      <c r="P732" s="77"/>
      <c r="Q732" s="77"/>
      <c r="R732" s="77"/>
      <c r="S732" s="77"/>
      <c r="T732" s="77"/>
      <c r="U732" s="77"/>
      <c r="V732" s="77"/>
      <c r="W732" s="77"/>
      <c r="X732" s="77"/>
      <c r="Y732" s="77"/>
      <c r="Z732" s="77"/>
      <c r="AA732" s="77"/>
      <c r="AB732" s="77"/>
      <c r="AC732" s="77"/>
      <c r="AD732" s="77"/>
      <c r="AE732" s="77"/>
      <c r="AF732" s="77"/>
      <c r="AG732" s="77"/>
      <c r="AH732" s="77"/>
      <c r="AI732" s="77"/>
      <c r="AJ732" s="77"/>
      <c r="AK732" s="77"/>
      <c r="AL732" s="77"/>
      <c r="AM732" s="77"/>
      <c r="AN732" s="77"/>
      <c r="AO732" s="77"/>
    </row>
    <row r="733" spans="1:41" ht="12.75" customHeight="1" x14ac:dyDescent="0.3">
      <c r="A733" s="77"/>
      <c r="B733" s="77"/>
      <c r="C733" s="77"/>
      <c r="D733" s="77"/>
      <c r="E733" s="77"/>
      <c r="F733" s="77"/>
      <c r="G733" s="77"/>
      <c r="H733" s="77"/>
      <c r="I733" s="77"/>
      <c r="J733" s="77"/>
      <c r="K733" s="77"/>
      <c r="L733" s="77"/>
      <c r="M733" s="77"/>
      <c r="N733" s="77"/>
      <c r="O733" s="77"/>
      <c r="P733" s="77"/>
      <c r="Q733" s="77"/>
      <c r="R733" s="77"/>
      <c r="S733" s="77"/>
      <c r="T733" s="77"/>
      <c r="U733" s="77"/>
      <c r="V733" s="77"/>
      <c r="W733" s="77"/>
      <c r="X733" s="77"/>
      <c r="Y733" s="77"/>
      <c r="Z733" s="77"/>
      <c r="AA733" s="77"/>
      <c r="AB733" s="77"/>
      <c r="AC733" s="77"/>
      <c r="AD733" s="77"/>
      <c r="AE733" s="77"/>
      <c r="AF733" s="77"/>
      <c r="AG733" s="77"/>
      <c r="AH733" s="77"/>
      <c r="AI733" s="77"/>
      <c r="AJ733" s="77"/>
      <c r="AK733" s="77"/>
      <c r="AL733" s="77"/>
      <c r="AM733" s="77"/>
      <c r="AN733" s="77"/>
      <c r="AO733" s="77"/>
    </row>
    <row r="734" spans="1:41" ht="12.75" customHeight="1" x14ac:dyDescent="0.3">
      <c r="A734" s="77"/>
      <c r="B734" s="77"/>
      <c r="C734" s="77"/>
      <c r="D734" s="77"/>
      <c r="E734" s="77"/>
      <c r="F734" s="77"/>
      <c r="G734" s="77"/>
      <c r="H734" s="77"/>
      <c r="I734" s="77"/>
      <c r="J734" s="77"/>
      <c r="K734" s="77"/>
      <c r="L734" s="77"/>
      <c r="M734" s="77"/>
      <c r="N734" s="77"/>
      <c r="O734" s="77"/>
      <c r="P734" s="77"/>
      <c r="Q734" s="77"/>
      <c r="R734" s="77"/>
      <c r="S734" s="77"/>
      <c r="T734" s="77"/>
      <c r="U734" s="77"/>
      <c r="V734" s="77"/>
      <c r="W734" s="77"/>
      <c r="X734" s="77"/>
      <c r="Y734" s="77"/>
      <c r="Z734" s="77"/>
      <c r="AA734" s="77"/>
      <c r="AB734" s="77"/>
      <c r="AC734" s="77"/>
      <c r="AD734" s="77"/>
      <c r="AE734" s="77"/>
      <c r="AF734" s="77"/>
      <c r="AG734" s="77"/>
      <c r="AH734" s="77"/>
      <c r="AI734" s="77"/>
      <c r="AJ734" s="77"/>
      <c r="AK734" s="77"/>
      <c r="AL734" s="77"/>
      <c r="AM734" s="77"/>
      <c r="AN734" s="77"/>
      <c r="AO734" s="77"/>
    </row>
    <row r="735" spans="1:41" ht="12.75" customHeight="1" x14ac:dyDescent="0.3">
      <c r="A735" s="77"/>
      <c r="B735" s="77"/>
      <c r="C735" s="77"/>
      <c r="D735" s="77"/>
      <c r="E735" s="77"/>
      <c r="F735" s="77"/>
      <c r="G735" s="77"/>
      <c r="H735" s="77"/>
      <c r="I735" s="77"/>
      <c r="J735" s="77"/>
      <c r="K735" s="77"/>
      <c r="L735" s="77"/>
      <c r="M735" s="77"/>
      <c r="N735" s="77"/>
      <c r="O735" s="77"/>
      <c r="P735" s="77"/>
      <c r="Q735" s="77"/>
      <c r="R735" s="77"/>
      <c r="S735" s="77"/>
      <c r="T735" s="77"/>
      <c r="U735" s="77"/>
      <c r="V735" s="77"/>
      <c r="W735" s="77"/>
      <c r="X735" s="77"/>
      <c r="Y735" s="77"/>
      <c r="Z735" s="77"/>
      <c r="AA735" s="77"/>
      <c r="AB735" s="77"/>
      <c r="AC735" s="77"/>
      <c r="AD735" s="77"/>
      <c r="AE735" s="77"/>
      <c r="AF735" s="77"/>
      <c r="AG735" s="77"/>
      <c r="AH735" s="77"/>
      <c r="AI735" s="77"/>
      <c r="AJ735" s="77"/>
      <c r="AK735" s="77"/>
      <c r="AL735" s="77"/>
      <c r="AM735" s="77"/>
      <c r="AN735" s="77"/>
      <c r="AO735" s="77"/>
    </row>
    <row r="736" spans="1:41" ht="12.75" customHeight="1" x14ac:dyDescent="0.3">
      <c r="A736" s="77"/>
      <c r="B736" s="77"/>
      <c r="C736" s="77"/>
      <c r="D736" s="77"/>
      <c r="E736" s="77"/>
      <c r="F736" s="77"/>
      <c r="G736" s="77"/>
      <c r="H736" s="77"/>
      <c r="I736" s="77"/>
      <c r="J736" s="77"/>
      <c r="K736" s="77"/>
      <c r="L736" s="77"/>
      <c r="M736" s="77"/>
      <c r="N736" s="77"/>
      <c r="O736" s="77"/>
      <c r="P736" s="77"/>
      <c r="Q736" s="77"/>
      <c r="R736" s="77"/>
      <c r="S736" s="77"/>
      <c r="T736" s="77"/>
      <c r="U736" s="77"/>
      <c r="V736" s="77"/>
      <c r="W736" s="77"/>
      <c r="X736" s="77"/>
      <c r="Y736" s="77"/>
      <c r="Z736" s="77"/>
      <c r="AA736" s="77"/>
      <c r="AB736" s="77"/>
      <c r="AC736" s="77"/>
      <c r="AD736" s="77"/>
      <c r="AE736" s="77"/>
      <c r="AF736" s="77"/>
      <c r="AG736" s="77"/>
      <c r="AH736" s="77"/>
      <c r="AI736" s="77"/>
      <c r="AJ736" s="77"/>
      <c r="AK736" s="77"/>
      <c r="AL736" s="77"/>
      <c r="AM736" s="77"/>
      <c r="AN736" s="77"/>
      <c r="AO736" s="77"/>
    </row>
    <row r="737" spans="1:41" ht="12.75" customHeight="1" x14ac:dyDescent="0.3">
      <c r="A737" s="77"/>
      <c r="B737" s="77"/>
      <c r="C737" s="77"/>
      <c r="D737" s="77"/>
      <c r="E737" s="77"/>
      <c r="F737" s="77"/>
      <c r="G737" s="77"/>
      <c r="H737" s="77"/>
      <c r="I737" s="77"/>
      <c r="J737" s="77"/>
      <c r="K737" s="77"/>
      <c r="L737" s="77"/>
      <c r="M737" s="77"/>
      <c r="N737" s="77"/>
      <c r="O737" s="77"/>
      <c r="P737" s="77"/>
      <c r="Q737" s="77"/>
      <c r="R737" s="77"/>
      <c r="S737" s="77"/>
      <c r="T737" s="77"/>
      <c r="U737" s="77"/>
      <c r="V737" s="77"/>
      <c r="W737" s="77"/>
      <c r="X737" s="77"/>
      <c r="Y737" s="77"/>
      <c r="Z737" s="77"/>
      <c r="AA737" s="77"/>
      <c r="AB737" s="77"/>
      <c r="AC737" s="77"/>
      <c r="AD737" s="77"/>
      <c r="AE737" s="77"/>
      <c r="AF737" s="77"/>
      <c r="AG737" s="77"/>
      <c r="AH737" s="77"/>
      <c r="AI737" s="77"/>
      <c r="AJ737" s="77"/>
      <c r="AK737" s="77"/>
      <c r="AL737" s="77"/>
      <c r="AM737" s="77"/>
      <c r="AN737" s="77"/>
      <c r="AO737" s="77"/>
    </row>
    <row r="738" spans="1:41" ht="12.75" customHeight="1" x14ac:dyDescent="0.3">
      <c r="A738" s="77"/>
      <c r="B738" s="77"/>
      <c r="C738" s="77"/>
      <c r="D738" s="77"/>
      <c r="E738" s="77"/>
      <c r="F738" s="77"/>
      <c r="G738" s="77"/>
      <c r="H738" s="77"/>
      <c r="I738" s="77"/>
      <c r="J738" s="77"/>
      <c r="K738" s="77"/>
      <c r="L738" s="77"/>
      <c r="M738" s="77"/>
      <c r="N738" s="77"/>
      <c r="O738" s="77"/>
      <c r="P738" s="77"/>
      <c r="Q738" s="77"/>
      <c r="R738" s="77"/>
      <c r="S738" s="77"/>
      <c r="T738" s="77"/>
      <c r="U738" s="77"/>
      <c r="V738" s="77"/>
      <c r="W738" s="77"/>
      <c r="X738" s="77"/>
      <c r="Y738" s="77"/>
      <c r="Z738" s="77"/>
      <c r="AA738" s="77"/>
      <c r="AB738" s="77"/>
      <c r="AC738" s="77"/>
      <c r="AD738" s="77"/>
      <c r="AE738" s="77"/>
      <c r="AF738" s="77"/>
      <c r="AG738" s="77"/>
      <c r="AH738" s="77"/>
      <c r="AI738" s="77"/>
      <c r="AJ738" s="77"/>
      <c r="AK738" s="77"/>
      <c r="AL738" s="77"/>
      <c r="AM738" s="77"/>
      <c r="AN738" s="77"/>
      <c r="AO738" s="77"/>
    </row>
    <row r="739" spans="1:41" ht="12.75" customHeight="1" x14ac:dyDescent="0.3">
      <c r="A739" s="77"/>
      <c r="B739" s="77"/>
      <c r="C739" s="77"/>
      <c r="D739" s="77"/>
      <c r="E739" s="77"/>
      <c r="F739" s="77"/>
      <c r="G739" s="77"/>
      <c r="H739" s="77"/>
      <c r="I739" s="77"/>
      <c r="J739" s="77"/>
      <c r="K739" s="77"/>
      <c r="L739" s="77"/>
      <c r="M739" s="77"/>
      <c r="N739" s="77"/>
      <c r="O739" s="77"/>
      <c r="P739" s="77"/>
      <c r="Q739" s="77"/>
      <c r="R739" s="77"/>
      <c r="S739" s="77"/>
      <c r="T739" s="77"/>
      <c r="U739" s="77"/>
      <c r="V739" s="77"/>
      <c r="W739" s="77"/>
      <c r="X739" s="77"/>
      <c r="Y739" s="77"/>
      <c r="Z739" s="77"/>
      <c r="AA739" s="77"/>
      <c r="AB739" s="77"/>
      <c r="AC739" s="77"/>
      <c r="AD739" s="77"/>
      <c r="AE739" s="77"/>
      <c r="AF739" s="77"/>
      <c r="AG739" s="77"/>
      <c r="AH739" s="77"/>
      <c r="AI739" s="77"/>
      <c r="AJ739" s="77"/>
      <c r="AK739" s="77"/>
      <c r="AL739" s="77"/>
      <c r="AM739" s="77"/>
      <c r="AN739" s="77"/>
      <c r="AO739" s="77"/>
    </row>
    <row r="740" spans="1:41" ht="12.75" customHeight="1" x14ac:dyDescent="0.3">
      <c r="A740" s="77"/>
      <c r="B740" s="77"/>
      <c r="C740" s="77"/>
      <c r="D740" s="77"/>
      <c r="E740" s="77"/>
      <c r="F740" s="77"/>
      <c r="G740" s="77"/>
      <c r="H740" s="77"/>
      <c r="I740" s="77"/>
      <c r="J740" s="77"/>
      <c r="K740" s="77"/>
      <c r="L740" s="77"/>
      <c r="M740" s="77"/>
      <c r="N740" s="77"/>
      <c r="O740" s="77"/>
      <c r="P740" s="77"/>
      <c r="Q740" s="77"/>
      <c r="R740" s="77"/>
      <c r="S740" s="77"/>
      <c r="T740" s="77"/>
      <c r="U740" s="77"/>
      <c r="V740" s="77"/>
      <c r="W740" s="77"/>
      <c r="X740" s="77"/>
      <c r="Y740" s="77"/>
      <c r="Z740" s="77"/>
      <c r="AA740" s="77"/>
      <c r="AB740" s="77"/>
      <c r="AC740" s="77"/>
      <c r="AD740" s="77"/>
      <c r="AE740" s="77"/>
      <c r="AF740" s="77"/>
      <c r="AG740" s="77"/>
      <c r="AH740" s="77"/>
      <c r="AI740" s="77"/>
      <c r="AJ740" s="77"/>
      <c r="AK740" s="77"/>
      <c r="AL740" s="77"/>
      <c r="AM740" s="77"/>
      <c r="AN740" s="77"/>
      <c r="AO740" s="77"/>
    </row>
    <row r="741" spans="1:41" ht="12.75" customHeight="1" x14ac:dyDescent="0.3">
      <c r="A741" s="77"/>
      <c r="B741" s="77"/>
      <c r="C741" s="77"/>
      <c r="D741" s="77"/>
      <c r="E741" s="77"/>
      <c r="F741" s="77"/>
      <c r="G741" s="77"/>
      <c r="H741" s="77"/>
      <c r="I741" s="77"/>
      <c r="J741" s="77"/>
      <c r="K741" s="77"/>
      <c r="L741" s="77"/>
      <c r="M741" s="77"/>
      <c r="N741" s="77"/>
      <c r="O741" s="77"/>
      <c r="P741" s="77"/>
      <c r="Q741" s="77"/>
      <c r="R741" s="77"/>
      <c r="S741" s="77"/>
      <c r="T741" s="77"/>
      <c r="U741" s="77"/>
      <c r="V741" s="77"/>
      <c r="W741" s="77"/>
      <c r="X741" s="77"/>
      <c r="Y741" s="77"/>
      <c r="Z741" s="77"/>
      <c r="AA741" s="77"/>
      <c r="AB741" s="77"/>
      <c r="AC741" s="77"/>
      <c r="AD741" s="77"/>
      <c r="AE741" s="77"/>
      <c r="AF741" s="77"/>
      <c r="AG741" s="77"/>
      <c r="AH741" s="77"/>
      <c r="AI741" s="77"/>
      <c r="AJ741" s="77"/>
      <c r="AK741" s="77"/>
      <c r="AL741" s="77"/>
      <c r="AM741" s="77"/>
      <c r="AN741" s="77"/>
      <c r="AO741" s="77"/>
    </row>
    <row r="742" spans="1:41" ht="12.75" customHeight="1" x14ac:dyDescent="0.3">
      <c r="A742" s="77"/>
      <c r="B742" s="77"/>
      <c r="C742" s="77"/>
      <c r="D742" s="77"/>
      <c r="E742" s="77"/>
      <c r="F742" s="77"/>
      <c r="G742" s="77"/>
      <c r="H742" s="77"/>
      <c r="I742" s="77"/>
      <c r="J742" s="77"/>
      <c r="K742" s="77"/>
      <c r="L742" s="77"/>
      <c r="M742" s="77"/>
      <c r="N742" s="77"/>
      <c r="O742" s="77"/>
      <c r="P742" s="77"/>
      <c r="Q742" s="77"/>
      <c r="R742" s="77"/>
      <c r="S742" s="77"/>
      <c r="T742" s="77"/>
      <c r="U742" s="77"/>
      <c r="V742" s="77"/>
      <c r="W742" s="77"/>
      <c r="X742" s="77"/>
      <c r="Y742" s="77"/>
      <c r="Z742" s="77"/>
      <c r="AA742" s="77"/>
      <c r="AB742" s="77"/>
      <c r="AC742" s="77"/>
      <c r="AD742" s="77"/>
      <c r="AE742" s="77"/>
      <c r="AF742" s="77"/>
      <c r="AG742" s="77"/>
      <c r="AH742" s="77"/>
      <c r="AI742" s="77"/>
      <c r="AJ742" s="77"/>
      <c r="AK742" s="77"/>
      <c r="AL742" s="77"/>
      <c r="AM742" s="77"/>
      <c r="AN742" s="77"/>
      <c r="AO742" s="77"/>
    </row>
    <row r="743" spans="1:41" ht="12.75" customHeight="1" x14ac:dyDescent="0.3">
      <c r="A743" s="77"/>
      <c r="B743" s="77"/>
      <c r="C743" s="77"/>
      <c r="D743" s="77"/>
      <c r="E743" s="77"/>
      <c r="F743" s="77"/>
      <c r="G743" s="77"/>
      <c r="H743" s="77"/>
      <c r="I743" s="77"/>
      <c r="J743" s="77"/>
      <c r="K743" s="77"/>
      <c r="L743" s="77"/>
      <c r="M743" s="77"/>
      <c r="N743" s="77"/>
      <c r="O743" s="77"/>
      <c r="P743" s="77"/>
      <c r="Q743" s="77"/>
      <c r="R743" s="77"/>
      <c r="S743" s="77"/>
      <c r="T743" s="77"/>
      <c r="U743" s="77"/>
      <c r="V743" s="77"/>
      <c r="W743" s="77"/>
      <c r="X743" s="77"/>
      <c r="Y743" s="77"/>
      <c r="Z743" s="77"/>
      <c r="AA743" s="77"/>
      <c r="AB743" s="77"/>
      <c r="AC743" s="77"/>
      <c r="AD743" s="77"/>
      <c r="AE743" s="77"/>
      <c r="AF743" s="77"/>
      <c r="AG743" s="77"/>
      <c r="AH743" s="77"/>
      <c r="AI743" s="77"/>
      <c r="AJ743" s="77"/>
      <c r="AK743" s="77"/>
      <c r="AL743" s="77"/>
      <c r="AM743" s="77"/>
      <c r="AN743" s="77"/>
      <c r="AO743" s="77"/>
    </row>
    <row r="744" spans="1:41" ht="12.75" customHeight="1" x14ac:dyDescent="0.3">
      <c r="A744" s="77"/>
      <c r="B744" s="77"/>
      <c r="C744" s="77"/>
      <c r="D744" s="77"/>
      <c r="E744" s="77"/>
      <c r="F744" s="77"/>
      <c r="G744" s="77"/>
      <c r="H744" s="77"/>
      <c r="I744" s="77"/>
      <c r="J744" s="77"/>
      <c r="K744" s="77"/>
      <c r="L744" s="77"/>
      <c r="M744" s="77"/>
      <c r="N744" s="77"/>
      <c r="O744" s="77"/>
      <c r="P744" s="77"/>
      <c r="Q744" s="77"/>
      <c r="R744" s="77"/>
      <c r="S744" s="77"/>
      <c r="T744" s="77"/>
      <c r="U744" s="77"/>
      <c r="V744" s="77"/>
      <c r="W744" s="77"/>
      <c r="X744" s="77"/>
      <c r="Y744" s="77"/>
      <c r="Z744" s="77"/>
      <c r="AA744" s="77"/>
      <c r="AB744" s="77"/>
      <c r="AC744" s="77"/>
      <c r="AD744" s="77"/>
      <c r="AE744" s="77"/>
      <c r="AF744" s="77"/>
      <c r="AG744" s="77"/>
      <c r="AH744" s="77"/>
      <c r="AI744" s="77"/>
      <c r="AJ744" s="77"/>
      <c r="AK744" s="77"/>
      <c r="AL744" s="77"/>
      <c r="AM744" s="77"/>
      <c r="AN744" s="77"/>
      <c r="AO744" s="77"/>
    </row>
    <row r="745" spans="1:41" ht="12.75" customHeight="1" x14ac:dyDescent="0.3">
      <c r="A745" s="77"/>
      <c r="B745" s="77"/>
      <c r="C745" s="77"/>
      <c r="D745" s="77"/>
      <c r="E745" s="77"/>
      <c r="F745" s="77"/>
      <c r="G745" s="77"/>
      <c r="H745" s="77"/>
      <c r="I745" s="77"/>
      <c r="J745" s="77"/>
      <c r="K745" s="77"/>
      <c r="L745" s="77"/>
      <c r="M745" s="77"/>
      <c r="N745" s="77"/>
      <c r="O745" s="77"/>
      <c r="P745" s="77"/>
      <c r="Q745" s="77"/>
      <c r="R745" s="77"/>
      <c r="S745" s="77"/>
      <c r="T745" s="77"/>
      <c r="U745" s="77"/>
      <c r="V745" s="77"/>
      <c r="W745" s="77"/>
      <c r="X745" s="77"/>
      <c r="Y745" s="77"/>
      <c r="Z745" s="77"/>
      <c r="AA745" s="77"/>
      <c r="AB745" s="77"/>
      <c r="AC745" s="77"/>
      <c r="AD745" s="77"/>
      <c r="AE745" s="77"/>
      <c r="AF745" s="77"/>
      <c r="AG745" s="77"/>
      <c r="AH745" s="77"/>
      <c r="AI745" s="77"/>
      <c r="AJ745" s="77"/>
      <c r="AK745" s="77"/>
      <c r="AL745" s="77"/>
      <c r="AM745" s="77"/>
      <c r="AN745" s="77"/>
      <c r="AO745" s="77"/>
    </row>
    <row r="746" spans="1:41" ht="12.75" customHeight="1" x14ac:dyDescent="0.3">
      <c r="A746" s="77"/>
      <c r="B746" s="77"/>
      <c r="C746" s="77"/>
      <c r="D746" s="77"/>
      <c r="E746" s="77"/>
      <c r="F746" s="77"/>
      <c r="G746" s="77"/>
      <c r="H746" s="77"/>
      <c r="I746" s="77"/>
      <c r="J746" s="77"/>
      <c r="K746" s="77"/>
      <c r="L746" s="77"/>
      <c r="M746" s="77"/>
      <c r="N746" s="77"/>
      <c r="O746" s="77"/>
      <c r="P746" s="77"/>
      <c r="Q746" s="77"/>
      <c r="R746" s="77"/>
      <c r="S746" s="77"/>
      <c r="T746" s="77"/>
      <c r="U746" s="77"/>
      <c r="V746" s="77"/>
      <c r="W746" s="77"/>
      <c r="X746" s="77"/>
      <c r="Y746" s="77"/>
      <c r="Z746" s="77"/>
      <c r="AA746" s="77"/>
      <c r="AB746" s="77"/>
      <c r="AC746" s="77"/>
      <c r="AD746" s="77"/>
      <c r="AE746" s="77"/>
      <c r="AF746" s="77"/>
      <c r="AG746" s="77"/>
      <c r="AH746" s="77"/>
      <c r="AI746" s="77"/>
      <c r="AJ746" s="77"/>
      <c r="AK746" s="77"/>
      <c r="AL746" s="77"/>
      <c r="AM746" s="77"/>
      <c r="AN746" s="77"/>
      <c r="AO746" s="77"/>
    </row>
    <row r="747" spans="1:41" ht="12.75" customHeight="1" x14ac:dyDescent="0.3">
      <c r="A747" s="77"/>
      <c r="B747" s="77"/>
      <c r="C747" s="77"/>
      <c r="D747" s="77"/>
      <c r="E747" s="77"/>
      <c r="F747" s="77"/>
      <c r="G747" s="77"/>
      <c r="H747" s="77"/>
      <c r="I747" s="77"/>
      <c r="J747" s="77"/>
      <c r="K747" s="77"/>
      <c r="L747" s="77"/>
      <c r="M747" s="77"/>
      <c r="N747" s="77"/>
      <c r="O747" s="77"/>
      <c r="P747" s="77"/>
      <c r="Q747" s="77"/>
      <c r="R747" s="77"/>
      <c r="S747" s="77"/>
      <c r="T747" s="77"/>
      <c r="U747" s="77"/>
      <c r="V747" s="77"/>
      <c r="W747" s="77"/>
      <c r="X747" s="77"/>
      <c r="Y747" s="77"/>
      <c r="Z747" s="77"/>
      <c r="AA747" s="77"/>
      <c r="AB747" s="77"/>
      <c r="AC747" s="77"/>
      <c r="AD747" s="77"/>
      <c r="AE747" s="77"/>
      <c r="AF747" s="77"/>
      <c r="AG747" s="77"/>
      <c r="AH747" s="77"/>
      <c r="AI747" s="77"/>
      <c r="AJ747" s="77"/>
      <c r="AK747" s="77"/>
      <c r="AL747" s="77"/>
      <c r="AM747" s="77"/>
      <c r="AN747" s="77"/>
      <c r="AO747" s="77"/>
    </row>
    <row r="748" spans="1:41" ht="12.75" customHeight="1" x14ac:dyDescent="0.3">
      <c r="A748" s="77"/>
      <c r="B748" s="77"/>
      <c r="C748" s="77"/>
      <c r="D748" s="77"/>
      <c r="E748" s="77"/>
      <c r="F748" s="77"/>
      <c r="G748" s="77"/>
      <c r="H748" s="77"/>
      <c r="I748" s="77"/>
      <c r="J748" s="77"/>
      <c r="K748" s="77"/>
      <c r="L748" s="77"/>
      <c r="M748" s="77"/>
      <c r="N748" s="77"/>
      <c r="O748" s="77"/>
      <c r="P748" s="77"/>
      <c r="Q748" s="77"/>
      <c r="R748" s="77"/>
      <c r="S748" s="77"/>
      <c r="T748" s="77"/>
      <c r="U748" s="77"/>
      <c r="V748" s="77"/>
      <c r="W748" s="77"/>
      <c r="X748" s="77"/>
      <c r="Y748" s="77"/>
      <c r="Z748" s="77"/>
      <c r="AA748" s="77"/>
      <c r="AB748" s="77"/>
      <c r="AC748" s="77"/>
      <c r="AD748" s="77"/>
      <c r="AE748" s="77"/>
      <c r="AF748" s="77"/>
      <c r="AG748" s="77"/>
      <c r="AH748" s="77"/>
      <c r="AI748" s="77"/>
      <c r="AJ748" s="77"/>
      <c r="AK748" s="77"/>
      <c r="AL748" s="77"/>
      <c r="AM748" s="77"/>
      <c r="AN748" s="77"/>
      <c r="AO748" s="77"/>
    </row>
    <row r="749" spans="1:41" ht="12.75" customHeight="1" x14ac:dyDescent="0.3">
      <c r="A749" s="77"/>
      <c r="B749" s="77"/>
      <c r="C749" s="77"/>
      <c r="D749" s="77"/>
      <c r="E749" s="77"/>
      <c r="F749" s="77"/>
      <c r="G749" s="77"/>
      <c r="H749" s="77"/>
      <c r="I749" s="77"/>
      <c r="J749" s="77"/>
      <c r="K749" s="77"/>
      <c r="L749" s="77"/>
      <c r="M749" s="77"/>
      <c r="N749" s="77"/>
      <c r="O749" s="77"/>
      <c r="P749" s="77"/>
      <c r="Q749" s="77"/>
      <c r="R749" s="77"/>
      <c r="S749" s="77"/>
      <c r="T749" s="77"/>
      <c r="U749" s="77"/>
      <c r="V749" s="77"/>
      <c r="W749" s="77"/>
      <c r="X749" s="77"/>
      <c r="Y749" s="77"/>
      <c r="Z749" s="77"/>
      <c r="AA749" s="77"/>
      <c r="AB749" s="77"/>
      <c r="AC749" s="77"/>
      <c r="AD749" s="77"/>
      <c r="AE749" s="77"/>
      <c r="AF749" s="77"/>
      <c r="AG749" s="77"/>
      <c r="AH749" s="77"/>
      <c r="AI749" s="77"/>
      <c r="AJ749" s="77"/>
      <c r="AK749" s="77"/>
      <c r="AL749" s="77"/>
      <c r="AM749" s="77"/>
      <c r="AN749" s="77"/>
      <c r="AO749" s="77"/>
    </row>
    <row r="750" spans="1:41" ht="12.75" customHeight="1" x14ac:dyDescent="0.3">
      <c r="A750" s="77"/>
      <c r="B750" s="77"/>
      <c r="C750" s="77"/>
      <c r="D750" s="77"/>
      <c r="E750" s="77"/>
      <c r="F750" s="77"/>
      <c r="G750" s="77"/>
      <c r="H750" s="77"/>
      <c r="I750" s="77"/>
      <c r="J750" s="77"/>
      <c r="K750" s="77"/>
      <c r="L750" s="77"/>
      <c r="M750" s="77"/>
      <c r="N750" s="77"/>
      <c r="O750" s="77"/>
      <c r="P750" s="77"/>
      <c r="Q750" s="77"/>
      <c r="R750" s="77"/>
      <c r="S750" s="77"/>
      <c r="T750" s="77"/>
      <c r="U750" s="77"/>
      <c r="V750" s="77"/>
      <c r="W750" s="77"/>
      <c r="X750" s="77"/>
      <c r="Y750" s="77"/>
      <c r="Z750" s="77"/>
      <c r="AA750" s="77"/>
      <c r="AB750" s="77"/>
      <c r="AC750" s="77"/>
      <c r="AD750" s="77"/>
      <c r="AE750" s="77"/>
      <c r="AF750" s="77"/>
      <c r="AG750" s="77"/>
      <c r="AH750" s="77"/>
      <c r="AI750" s="77"/>
      <c r="AJ750" s="77"/>
      <c r="AK750" s="77"/>
      <c r="AL750" s="77"/>
      <c r="AM750" s="77"/>
      <c r="AN750" s="77"/>
      <c r="AO750" s="77"/>
    </row>
    <row r="751" spans="1:41" ht="12.75" customHeight="1" x14ac:dyDescent="0.3">
      <c r="A751" s="77"/>
      <c r="B751" s="77"/>
      <c r="C751" s="77"/>
      <c r="D751" s="77"/>
      <c r="E751" s="77"/>
      <c r="F751" s="77"/>
      <c r="G751" s="77"/>
      <c r="H751" s="77"/>
      <c r="I751" s="77"/>
      <c r="J751" s="77"/>
      <c r="K751" s="77"/>
      <c r="L751" s="77"/>
      <c r="M751" s="77"/>
      <c r="N751" s="77"/>
      <c r="O751" s="77"/>
      <c r="P751" s="77"/>
      <c r="Q751" s="77"/>
      <c r="R751" s="77"/>
      <c r="S751" s="77"/>
      <c r="T751" s="77"/>
      <c r="U751" s="77"/>
      <c r="V751" s="77"/>
      <c r="W751" s="77"/>
      <c r="X751" s="77"/>
      <c r="Y751" s="77"/>
      <c r="Z751" s="77"/>
      <c r="AA751" s="77"/>
      <c r="AB751" s="77"/>
      <c r="AC751" s="77"/>
      <c r="AD751" s="77"/>
      <c r="AE751" s="77"/>
      <c r="AF751" s="77"/>
      <c r="AG751" s="77"/>
      <c r="AH751" s="77"/>
      <c r="AI751" s="77"/>
      <c r="AJ751" s="77"/>
      <c r="AK751" s="77"/>
      <c r="AL751" s="77"/>
      <c r="AM751" s="77"/>
      <c r="AN751" s="77"/>
      <c r="AO751" s="77"/>
    </row>
    <row r="752" spans="1:41" ht="12.75" customHeight="1" x14ac:dyDescent="0.3">
      <c r="A752" s="77"/>
      <c r="B752" s="77"/>
      <c r="C752" s="77"/>
      <c r="D752" s="77"/>
      <c r="E752" s="77"/>
      <c r="F752" s="77"/>
      <c r="G752" s="77"/>
      <c r="H752" s="77"/>
      <c r="I752" s="77"/>
      <c r="J752" s="77"/>
      <c r="K752" s="77"/>
      <c r="L752" s="77"/>
      <c r="M752" s="77"/>
      <c r="N752" s="77"/>
      <c r="O752" s="77"/>
      <c r="P752" s="77"/>
      <c r="Q752" s="77"/>
      <c r="R752" s="77"/>
      <c r="S752" s="77"/>
      <c r="T752" s="77"/>
      <c r="U752" s="77"/>
      <c r="V752" s="77"/>
      <c r="W752" s="77"/>
      <c r="X752" s="77"/>
      <c r="Y752" s="77"/>
      <c r="Z752" s="77"/>
      <c r="AA752" s="77"/>
      <c r="AB752" s="77"/>
      <c r="AC752" s="77"/>
      <c r="AD752" s="77"/>
      <c r="AE752" s="77"/>
      <c r="AF752" s="77"/>
      <c r="AG752" s="77"/>
      <c r="AH752" s="77"/>
      <c r="AI752" s="77"/>
      <c r="AJ752" s="77"/>
      <c r="AK752" s="77"/>
      <c r="AL752" s="77"/>
      <c r="AM752" s="77"/>
      <c r="AN752" s="77"/>
      <c r="AO752" s="77"/>
    </row>
    <row r="753" spans="1:41" ht="12.75" customHeight="1" x14ac:dyDescent="0.3">
      <c r="A753" s="77"/>
      <c r="B753" s="77"/>
      <c r="C753" s="77"/>
      <c r="D753" s="77"/>
      <c r="E753" s="77"/>
      <c r="F753" s="77"/>
      <c r="G753" s="77"/>
      <c r="H753" s="77"/>
      <c r="I753" s="77"/>
      <c r="J753" s="77"/>
      <c r="K753" s="77"/>
      <c r="L753" s="77"/>
      <c r="M753" s="77"/>
      <c r="N753" s="77"/>
      <c r="O753" s="77"/>
      <c r="P753" s="77"/>
      <c r="Q753" s="77"/>
      <c r="R753" s="77"/>
      <c r="S753" s="77"/>
      <c r="T753" s="77"/>
      <c r="U753" s="77"/>
      <c r="V753" s="77"/>
      <c r="W753" s="77"/>
      <c r="X753" s="77"/>
      <c r="Y753" s="77"/>
      <c r="Z753" s="77"/>
      <c r="AA753" s="77"/>
      <c r="AB753" s="77"/>
      <c r="AC753" s="77"/>
      <c r="AD753" s="77"/>
      <c r="AE753" s="77"/>
      <c r="AF753" s="77"/>
      <c r="AG753" s="77"/>
      <c r="AH753" s="77"/>
      <c r="AI753" s="77"/>
      <c r="AJ753" s="77"/>
      <c r="AK753" s="77"/>
      <c r="AL753" s="77"/>
      <c r="AM753" s="77"/>
      <c r="AN753" s="77"/>
      <c r="AO753" s="77"/>
    </row>
    <row r="754" spans="1:41" ht="12.75" customHeight="1" x14ac:dyDescent="0.3">
      <c r="A754" s="77"/>
      <c r="B754" s="77"/>
      <c r="C754" s="77"/>
      <c r="D754" s="77"/>
      <c r="E754" s="77"/>
      <c r="F754" s="77"/>
      <c r="G754" s="77"/>
      <c r="H754" s="77"/>
      <c r="I754" s="77"/>
      <c r="J754" s="77"/>
      <c r="K754" s="77"/>
      <c r="L754" s="77"/>
      <c r="M754" s="77"/>
      <c r="N754" s="77"/>
      <c r="O754" s="77"/>
      <c r="P754" s="77"/>
      <c r="Q754" s="77"/>
      <c r="R754" s="77"/>
      <c r="S754" s="77"/>
      <c r="T754" s="77"/>
      <c r="U754" s="77"/>
      <c r="V754" s="77"/>
      <c r="W754" s="77"/>
      <c r="X754" s="77"/>
      <c r="Y754" s="77"/>
      <c r="Z754" s="77"/>
      <c r="AA754" s="77"/>
      <c r="AB754" s="77"/>
      <c r="AC754" s="77"/>
      <c r="AD754" s="77"/>
      <c r="AE754" s="77"/>
      <c r="AF754" s="77"/>
      <c r="AG754" s="77"/>
      <c r="AH754" s="77"/>
      <c r="AI754" s="77"/>
      <c r="AJ754" s="77"/>
      <c r="AK754" s="77"/>
      <c r="AL754" s="77"/>
      <c r="AM754" s="77"/>
      <c r="AN754" s="77"/>
      <c r="AO754" s="77"/>
    </row>
    <row r="755" spans="1:41" ht="12.75" customHeight="1" x14ac:dyDescent="0.3">
      <c r="A755" s="77"/>
      <c r="B755" s="77"/>
      <c r="C755" s="77"/>
      <c r="D755" s="77"/>
      <c r="E755" s="77"/>
      <c r="F755" s="77"/>
      <c r="G755" s="77"/>
      <c r="H755" s="77"/>
      <c r="I755" s="77"/>
      <c r="J755" s="77"/>
      <c r="K755" s="77"/>
      <c r="L755" s="77"/>
      <c r="M755" s="77"/>
      <c r="N755" s="77"/>
      <c r="O755" s="77"/>
      <c r="P755" s="77"/>
      <c r="Q755" s="77"/>
      <c r="R755" s="77"/>
      <c r="S755" s="77"/>
      <c r="T755" s="77"/>
      <c r="U755" s="77"/>
      <c r="V755" s="77"/>
      <c r="W755" s="77"/>
      <c r="X755" s="77"/>
      <c r="Y755" s="77"/>
      <c r="Z755" s="77"/>
      <c r="AA755" s="77"/>
      <c r="AB755" s="77"/>
      <c r="AC755" s="77"/>
      <c r="AD755" s="77"/>
      <c r="AE755" s="77"/>
      <c r="AF755" s="77"/>
      <c r="AG755" s="77"/>
      <c r="AH755" s="77"/>
      <c r="AI755" s="77"/>
      <c r="AJ755" s="77"/>
      <c r="AK755" s="77"/>
      <c r="AL755" s="77"/>
      <c r="AM755" s="77"/>
      <c r="AN755" s="77"/>
      <c r="AO755" s="77"/>
    </row>
    <row r="756" spans="1:41" ht="12.75" customHeight="1" x14ac:dyDescent="0.3">
      <c r="A756" s="77"/>
      <c r="B756" s="77"/>
      <c r="C756" s="77"/>
      <c r="D756" s="77"/>
      <c r="E756" s="77"/>
      <c r="F756" s="77"/>
      <c r="G756" s="77"/>
      <c r="H756" s="77"/>
      <c r="I756" s="77"/>
      <c r="J756" s="77"/>
      <c r="K756" s="77"/>
      <c r="L756" s="77"/>
      <c r="M756" s="77"/>
      <c r="N756" s="77"/>
      <c r="O756" s="77"/>
      <c r="P756" s="77"/>
      <c r="Q756" s="77"/>
      <c r="R756" s="77"/>
      <c r="S756" s="77"/>
      <c r="T756" s="77"/>
      <c r="U756" s="77"/>
      <c r="V756" s="77"/>
      <c r="W756" s="77"/>
      <c r="X756" s="77"/>
      <c r="Y756" s="77"/>
      <c r="Z756" s="77"/>
      <c r="AA756" s="77"/>
      <c r="AB756" s="77"/>
      <c r="AC756" s="77"/>
      <c r="AD756" s="77"/>
      <c r="AE756" s="77"/>
      <c r="AF756" s="77"/>
      <c r="AG756" s="77"/>
      <c r="AH756" s="77"/>
      <c r="AI756" s="77"/>
      <c r="AJ756" s="77"/>
      <c r="AK756" s="77"/>
      <c r="AL756" s="77"/>
      <c r="AM756" s="77"/>
      <c r="AN756" s="77"/>
      <c r="AO756" s="77"/>
    </row>
    <row r="757" spans="1:41" ht="12.75" customHeight="1" x14ac:dyDescent="0.3">
      <c r="A757" s="77"/>
      <c r="B757" s="77"/>
      <c r="C757" s="77"/>
      <c r="D757" s="77"/>
      <c r="E757" s="77"/>
      <c r="F757" s="77"/>
      <c r="G757" s="77"/>
      <c r="H757" s="77"/>
      <c r="I757" s="77"/>
      <c r="J757" s="77"/>
      <c r="K757" s="77"/>
      <c r="L757" s="77"/>
      <c r="M757" s="77"/>
      <c r="N757" s="77"/>
      <c r="O757" s="77"/>
      <c r="P757" s="77"/>
      <c r="Q757" s="77"/>
      <c r="R757" s="77"/>
      <c r="S757" s="77"/>
      <c r="T757" s="77"/>
      <c r="U757" s="77"/>
      <c r="V757" s="77"/>
      <c r="W757" s="77"/>
      <c r="X757" s="77"/>
      <c r="Y757" s="77"/>
      <c r="Z757" s="77"/>
      <c r="AA757" s="77"/>
      <c r="AB757" s="77"/>
      <c r="AC757" s="77"/>
      <c r="AD757" s="77"/>
      <c r="AE757" s="77"/>
      <c r="AF757" s="77"/>
      <c r="AG757" s="77"/>
      <c r="AH757" s="77"/>
      <c r="AI757" s="77"/>
      <c r="AJ757" s="77"/>
      <c r="AK757" s="77"/>
      <c r="AL757" s="77"/>
      <c r="AM757" s="77"/>
      <c r="AN757" s="77"/>
      <c r="AO757" s="77"/>
    </row>
    <row r="758" spans="1:41" ht="12.75" customHeight="1" x14ac:dyDescent="0.3">
      <c r="A758" s="77"/>
      <c r="B758" s="77"/>
      <c r="C758" s="77"/>
      <c r="D758" s="77"/>
      <c r="E758" s="77"/>
      <c r="F758" s="77"/>
      <c r="G758" s="77"/>
      <c r="H758" s="77"/>
      <c r="I758" s="77"/>
      <c r="J758" s="77"/>
      <c r="K758" s="77"/>
      <c r="L758" s="77"/>
      <c r="M758" s="77"/>
      <c r="N758" s="77"/>
      <c r="O758" s="77"/>
      <c r="P758" s="77"/>
      <c r="Q758" s="77"/>
      <c r="R758" s="77"/>
      <c r="S758" s="77"/>
      <c r="T758" s="77"/>
      <c r="U758" s="77"/>
      <c r="V758" s="77"/>
      <c r="W758" s="77"/>
      <c r="X758" s="77"/>
      <c r="Y758" s="77"/>
      <c r="Z758" s="77"/>
      <c r="AA758" s="77"/>
      <c r="AB758" s="77"/>
      <c r="AC758" s="77"/>
      <c r="AD758" s="77"/>
      <c r="AE758" s="77"/>
      <c r="AF758" s="77"/>
      <c r="AG758" s="77"/>
      <c r="AH758" s="77"/>
      <c r="AI758" s="77"/>
      <c r="AJ758" s="77"/>
      <c r="AK758" s="77"/>
      <c r="AL758" s="77"/>
      <c r="AM758" s="77"/>
      <c r="AN758" s="77"/>
      <c r="AO758" s="77"/>
    </row>
    <row r="759" spans="1:41" ht="12.75" customHeight="1" x14ac:dyDescent="0.3">
      <c r="A759" s="77"/>
      <c r="B759" s="77"/>
      <c r="C759" s="77"/>
      <c r="D759" s="77"/>
      <c r="E759" s="77"/>
      <c r="F759" s="77"/>
      <c r="G759" s="77"/>
      <c r="H759" s="77"/>
      <c r="I759" s="77"/>
      <c r="J759" s="77"/>
      <c r="K759" s="77"/>
      <c r="L759" s="77"/>
      <c r="M759" s="77"/>
      <c r="N759" s="77"/>
      <c r="O759" s="77"/>
      <c r="P759" s="77"/>
      <c r="Q759" s="77"/>
      <c r="R759" s="77"/>
      <c r="S759" s="77"/>
      <c r="T759" s="77"/>
      <c r="U759" s="77"/>
      <c r="V759" s="77"/>
      <c r="W759" s="77"/>
      <c r="X759" s="77"/>
      <c r="Y759" s="77"/>
      <c r="Z759" s="77"/>
      <c r="AA759" s="77"/>
      <c r="AB759" s="77"/>
      <c r="AC759" s="77"/>
      <c r="AD759" s="77"/>
      <c r="AE759" s="77"/>
      <c r="AF759" s="77"/>
      <c r="AG759" s="77"/>
      <c r="AH759" s="77"/>
      <c r="AI759" s="77"/>
      <c r="AJ759" s="77"/>
      <c r="AK759" s="77"/>
      <c r="AL759" s="77"/>
      <c r="AM759" s="77"/>
      <c r="AN759" s="77"/>
      <c r="AO759" s="77"/>
    </row>
    <row r="760" spans="1:41" ht="12.75" customHeight="1" x14ac:dyDescent="0.3">
      <c r="A760" s="77"/>
      <c r="B760" s="77"/>
      <c r="C760" s="77"/>
      <c r="D760" s="77"/>
      <c r="E760" s="77"/>
      <c r="F760" s="77"/>
      <c r="G760" s="77"/>
      <c r="H760" s="77"/>
      <c r="I760" s="77"/>
      <c r="J760" s="77"/>
      <c r="K760" s="77"/>
      <c r="L760" s="77"/>
      <c r="M760" s="77"/>
      <c r="N760" s="77"/>
      <c r="O760" s="77"/>
      <c r="P760" s="77"/>
      <c r="Q760" s="77"/>
      <c r="R760" s="77"/>
      <c r="S760" s="77"/>
      <c r="T760" s="77"/>
      <c r="U760" s="77"/>
      <c r="V760" s="77"/>
      <c r="W760" s="77"/>
      <c r="X760" s="77"/>
      <c r="Y760" s="77"/>
      <c r="Z760" s="77"/>
      <c r="AA760" s="77"/>
      <c r="AB760" s="77"/>
      <c r="AC760" s="77"/>
      <c r="AD760" s="77"/>
      <c r="AE760" s="77"/>
      <c r="AF760" s="77"/>
      <c r="AG760" s="77"/>
      <c r="AH760" s="77"/>
      <c r="AI760" s="77"/>
      <c r="AJ760" s="77"/>
      <c r="AK760" s="77"/>
      <c r="AL760" s="77"/>
      <c r="AM760" s="77"/>
      <c r="AN760" s="77"/>
      <c r="AO760" s="77"/>
    </row>
    <row r="761" spans="1:41" ht="12.75" customHeight="1" x14ac:dyDescent="0.3">
      <c r="A761" s="77"/>
      <c r="B761" s="77"/>
      <c r="C761" s="77"/>
      <c r="D761" s="77"/>
      <c r="E761" s="77"/>
      <c r="F761" s="77"/>
      <c r="G761" s="77"/>
      <c r="H761" s="77"/>
      <c r="I761" s="77"/>
      <c r="J761" s="77"/>
      <c r="K761" s="77"/>
      <c r="L761" s="77"/>
      <c r="M761" s="77"/>
      <c r="N761" s="77"/>
      <c r="O761" s="77"/>
      <c r="P761" s="77"/>
      <c r="Q761" s="77"/>
      <c r="R761" s="77"/>
      <c r="S761" s="77"/>
      <c r="T761" s="77"/>
      <c r="U761" s="77"/>
      <c r="V761" s="77"/>
      <c r="W761" s="77"/>
      <c r="X761" s="77"/>
      <c r="Y761" s="77"/>
      <c r="Z761" s="77"/>
      <c r="AA761" s="77"/>
      <c r="AB761" s="77"/>
      <c r="AC761" s="77"/>
      <c r="AD761" s="77"/>
      <c r="AE761" s="77"/>
      <c r="AF761" s="77"/>
      <c r="AG761" s="77"/>
      <c r="AH761" s="77"/>
      <c r="AI761" s="77"/>
      <c r="AJ761" s="77"/>
      <c r="AK761" s="77"/>
      <c r="AL761" s="77"/>
      <c r="AM761" s="77"/>
      <c r="AN761" s="77"/>
      <c r="AO761" s="77"/>
    </row>
    <row r="762" spans="1:41" ht="12.75" customHeight="1" x14ac:dyDescent="0.3">
      <c r="A762" s="77"/>
      <c r="B762" s="77"/>
      <c r="C762" s="77"/>
      <c r="D762" s="77"/>
      <c r="E762" s="77"/>
      <c r="F762" s="77"/>
      <c r="G762" s="77"/>
      <c r="H762" s="77"/>
      <c r="I762" s="77"/>
      <c r="J762" s="77"/>
      <c r="K762" s="77"/>
      <c r="L762" s="77"/>
      <c r="M762" s="77"/>
      <c r="N762" s="77"/>
      <c r="O762" s="77"/>
      <c r="P762" s="77"/>
      <c r="Q762" s="77"/>
      <c r="R762" s="77"/>
      <c r="S762" s="77"/>
      <c r="T762" s="77"/>
      <c r="U762" s="77"/>
      <c r="V762" s="77"/>
      <c r="W762" s="77"/>
      <c r="X762" s="77"/>
      <c r="Y762" s="77"/>
      <c r="Z762" s="77"/>
      <c r="AA762" s="77"/>
      <c r="AB762" s="77"/>
      <c r="AC762" s="77"/>
      <c r="AD762" s="77"/>
      <c r="AE762" s="77"/>
      <c r="AF762" s="77"/>
      <c r="AG762" s="77"/>
      <c r="AH762" s="77"/>
      <c r="AI762" s="77"/>
      <c r="AJ762" s="77"/>
      <c r="AK762" s="77"/>
      <c r="AL762" s="77"/>
      <c r="AM762" s="77"/>
      <c r="AN762" s="77"/>
      <c r="AO762" s="77"/>
    </row>
    <row r="763" spans="1:41" ht="12.75" customHeight="1" x14ac:dyDescent="0.3">
      <c r="A763" s="77"/>
      <c r="B763" s="77"/>
      <c r="C763" s="77"/>
      <c r="D763" s="77"/>
      <c r="E763" s="77"/>
      <c r="F763" s="77"/>
      <c r="G763" s="77"/>
      <c r="H763" s="77"/>
      <c r="I763" s="77"/>
      <c r="J763" s="77"/>
      <c r="K763" s="77"/>
      <c r="L763" s="77"/>
      <c r="M763" s="77"/>
      <c r="N763" s="77"/>
      <c r="O763" s="77"/>
      <c r="P763" s="77"/>
      <c r="Q763" s="77"/>
      <c r="R763" s="77"/>
      <c r="S763" s="77"/>
      <c r="T763" s="77"/>
      <c r="U763" s="77"/>
      <c r="V763" s="77"/>
      <c r="W763" s="77"/>
      <c r="X763" s="77"/>
      <c r="Y763" s="77"/>
      <c r="Z763" s="77"/>
      <c r="AA763" s="77"/>
      <c r="AB763" s="77"/>
      <c r="AC763" s="77"/>
      <c r="AD763" s="77"/>
      <c r="AE763" s="77"/>
      <c r="AF763" s="77"/>
      <c r="AG763" s="77"/>
      <c r="AH763" s="77"/>
      <c r="AI763" s="77"/>
      <c r="AJ763" s="77"/>
      <c r="AK763" s="77"/>
      <c r="AL763" s="77"/>
      <c r="AM763" s="77"/>
      <c r="AN763" s="77"/>
      <c r="AO763" s="77"/>
    </row>
    <row r="764" spans="1:41" ht="12.75" customHeight="1" x14ac:dyDescent="0.3">
      <c r="A764" s="77"/>
      <c r="B764" s="77"/>
      <c r="C764" s="77"/>
      <c r="D764" s="77"/>
      <c r="E764" s="77"/>
      <c r="F764" s="77"/>
      <c r="G764" s="77"/>
      <c r="H764" s="77"/>
      <c r="I764" s="77"/>
      <c r="J764" s="77"/>
      <c r="K764" s="77"/>
      <c r="L764" s="77"/>
      <c r="M764" s="77"/>
      <c r="N764" s="77"/>
      <c r="O764" s="77"/>
      <c r="P764" s="77"/>
      <c r="Q764" s="77"/>
      <c r="R764" s="77"/>
      <c r="S764" s="77"/>
      <c r="T764" s="77"/>
      <c r="U764" s="77"/>
      <c r="V764" s="77"/>
      <c r="W764" s="77"/>
      <c r="X764" s="77"/>
      <c r="Y764" s="77"/>
      <c r="Z764" s="77"/>
      <c r="AA764" s="77"/>
      <c r="AB764" s="77"/>
      <c r="AC764" s="77"/>
      <c r="AD764" s="77"/>
      <c r="AE764" s="77"/>
      <c r="AF764" s="77"/>
      <c r="AG764" s="77"/>
      <c r="AH764" s="77"/>
      <c r="AI764" s="77"/>
      <c r="AJ764" s="77"/>
      <c r="AK764" s="77"/>
      <c r="AL764" s="77"/>
      <c r="AM764" s="77"/>
      <c r="AN764" s="77"/>
      <c r="AO764" s="77"/>
    </row>
    <row r="765" spans="1:41" ht="12.75" customHeight="1" x14ac:dyDescent="0.3">
      <c r="A765" s="77"/>
      <c r="B765" s="77"/>
      <c r="C765" s="77"/>
      <c r="D765" s="77"/>
      <c r="E765" s="77"/>
      <c r="F765" s="77"/>
      <c r="G765" s="77"/>
      <c r="H765" s="77"/>
      <c r="I765" s="77"/>
      <c r="J765" s="77"/>
      <c r="K765" s="77"/>
      <c r="L765" s="77"/>
      <c r="M765" s="77"/>
      <c r="N765" s="77"/>
      <c r="O765" s="77"/>
      <c r="P765" s="77"/>
      <c r="Q765" s="77"/>
      <c r="R765" s="77"/>
      <c r="S765" s="77"/>
      <c r="T765" s="77"/>
      <c r="U765" s="77"/>
      <c r="V765" s="77"/>
      <c r="W765" s="77"/>
      <c r="X765" s="77"/>
      <c r="Y765" s="77"/>
      <c r="Z765" s="77"/>
      <c r="AA765" s="77"/>
      <c r="AB765" s="77"/>
      <c r="AC765" s="77"/>
      <c r="AD765" s="77"/>
      <c r="AE765" s="77"/>
      <c r="AF765" s="77"/>
      <c r="AG765" s="77"/>
      <c r="AH765" s="77"/>
      <c r="AI765" s="77"/>
      <c r="AJ765" s="77"/>
      <c r="AK765" s="77"/>
      <c r="AL765" s="77"/>
      <c r="AM765" s="77"/>
      <c r="AN765" s="77"/>
      <c r="AO765" s="77"/>
    </row>
    <row r="766" spans="1:41" ht="12.75" customHeight="1" x14ac:dyDescent="0.3">
      <c r="A766" s="77"/>
      <c r="B766" s="77"/>
      <c r="C766" s="77"/>
      <c r="D766" s="77"/>
      <c r="E766" s="77"/>
      <c r="F766" s="77"/>
      <c r="G766" s="77"/>
      <c r="H766" s="77"/>
      <c r="I766" s="77"/>
      <c r="J766" s="77"/>
      <c r="K766" s="77"/>
      <c r="L766" s="77"/>
      <c r="M766" s="77"/>
      <c r="N766" s="77"/>
      <c r="O766" s="77"/>
      <c r="P766" s="77"/>
      <c r="Q766" s="77"/>
      <c r="R766" s="77"/>
      <c r="S766" s="77"/>
      <c r="T766" s="77"/>
      <c r="U766" s="77"/>
      <c r="V766" s="77"/>
      <c r="W766" s="77"/>
      <c r="X766" s="77"/>
      <c r="Y766" s="77"/>
      <c r="Z766" s="77"/>
      <c r="AA766" s="77"/>
      <c r="AB766" s="77"/>
      <c r="AC766" s="77"/>
      <c r="AD766" s="77"/>
      <c r="AE766" s="77"/>
      <c r="AF766" s="77"/>
      <c r="AG766" s="77"/>
      <c r="AH766" s="77"/>
      <c r="AI766" s="77"/>
      <c r="AJ766" s="77"/>
      <c r="AK766" s="77"/>
      <c r="AL766" s="77"/>
      <c r="AM766" s="77"/>
      <c r="AN766" s="77"/>
      <c r="AO766" s="77"/>
    </row>
    <row r="767" spans="1:41" ht="12.75" customHeight="1" x14ac:dyDescent="0.3">
      <c r="A767" s="77"/>
      <c r="B767" s="77"/>
      <c r="C767" s="77"/>
      <c r="D767" s="77"/>
      <c r="E767" s="77"/>
      <c r="F767" s="77"/>
      <c r="G767" s="77"/>
      <c r="H767" s="77"/>
      <c r="I767" s="77"/>
      <c r="J767" s="77"/>
      <c r="K767" s="77"/>
      <c r="L767" s="77"/>
      <c r="M767" s="77"/>
      <c r="N767" s="77"/>
      <c r="O767" s="77"/>
      <c r="P767" s="77"/>
      <c r="Q767" s="77"/>
      <c r="R767" s="77"/>
      <c r="S767" s="77"/>
      <c r="T767" s="77"/>
      <c r="U767" s="77"/>
      <c r="V767" s="77"/>
      <c r="W767" s="77"/>
      <c r="X767" s="77"/>
      <c r="Y767" s="77"/>
      <c r="Z767" s="77"/>
      <c r="AA767" s="77"/>
      <c r="AB767" s="77"/>
      <c r="AC767" s="77"/>
      <c r="AD767" s="77"/>
      <c r="AE767" s="77"/>
      <c r="AF767" s="77"/>
      <c r="AG767" s="77"/>
      <c r="AH767" s="77"/>
      <c r="AI767" s="77"/>
      <c r="AJ767" s="77"/>
      <c r="AK767" s="77"/>
      <c r="AL767" s="77"/>
      <c r="AM767" s="77"/>
      <c r="AN767" s="77"/>
      <c r="AO767" s="77"/>
    </row>
    <row r="768" spans="1:41" ht="12.75" customHeight="1" x14ac:dyDescent="0.3">
      <c r="A768" s="77"/>
      <c r="B768" s="77"/>
      <c r="C768" s="77"/>
      <c r="D768" s="77"/>
      <c r="E768" s="77"/>
      <c r="F768" s="77"/>
      <c r="G768" s="77"/>
      <c r="H768" s="77"/>
      <c r="I768" s="77"/>
      <c r="J768" s="77"/>
      <c r="K768" s="77"/>
      <c r="L768" s="77"/>
      <c r="M768" s="77"/>
      <c r="N768" s="77"/>
      <c r="O768" s="77"/>
      <c r="P768" s="77"/>
      <c r="Q768" s="77"/>
      <c r="R768" s="77"/>
      <c r="S768" s="77"/>
      <c r="T768" s="77"/>
      <c r="U768" s="77"/>
      <c r="V768" s="77"/>
      <c r="W768" s="77"/>
      <c r="X768" s="77"/>
      <c r="Y768" s="77"/>
      <c r="Z768" s="77"/>
      <c r="AA768" s="77"/>
      <c r="AB768" s="77"/>
      <c r="AC768" s="77"/>
      <c r="AD768" s="77"/>
      <c r="AE768" s="77"/>
      <c r="AF768" s="77"/>
      <c r="AG768" s="77"/>
      <c r="AH768" s="77"/>
      <c r="AI768" s="77"/>
      <c r="AJ768" s="77"/>
      <c r="AK768" s="77"/>
      <c r="AL768" s="77"/>
      <c r="AM768" s="77"/>
      <c r="AN768" s="77"/>
      <c r="AO768" s="77"/>
    </row>
    <row r="769" spans="1:41" ht="12.75" customHeight="1" x14ac:dyDescent="0.3">
      <c r="A769" s="77"/>
      <c r="B769" s="77"/>
      <c r="C769" s="77"/>
      <c r="D769" s="77"/>
      <c r="E769" s="77"/>
      <c r="F769" s="77"/>
      <c r="G769" s="77"/>
      <c r="H769" s="77"/>
      <c r="I769" s="77"/>
      <c r="J769" s="77"/>
      <c r="K769" s="77"/>
      <c r="L769" s="77"/>
      <c r="M769" s="77"/>
      <c r="N769" s="77"/>
      <c r="O769" s="77"/>
      <c r="P769" s="77"/>
      <c r="Q769" s="77"/>
      <c r="R769" s="77"/>
      <c r="S769" s="77"/>
      <c r="T769" s="77"/>
      <c r="U769" s="77"/>
      <c r="V769" s="77"/>
      <c r="W769" s="77"/>
      <c r="X769" s="77"/>
      <c r="Y769" s="77"/>
      <c r="Z769" s="77"/>
      <c r="AA769" s="77"/>
      <c r="AB769" s="77"/>
      <c r="AC769" s="77"/>
      <c r="AD769" s="77"/>
      <c r="AE769" s="77"/>
      <c r="AF769" s="77"/>
      <c r="AG769" s="77"/>
      <c r="AH769" s="77"/>
      <c r="AI769" s="77"/>
      <c r="AJ769" s="77"/>
      <c r="AK769" s="77"/>
      <c r="AL769" s="77"/>
      <c r="AM769" s="77"/>
      <c r="AN769" s="77"/>
      <c r="AO769" s="77"/>
    </row>
    <row r="770" spans="1:41" ht="12.75" customHeight="1" x14ac:dyDescent="0.3">
      <c r="A770" s="77"/>
      <c r="B770" s="77"/>
      <c r="C770" s="77"/>
      <c r="D770" s="77"/>
      <c r="E770" s="77"/>
      <c r="F770" s="77"/>
      <c r="G770" s="77"/>
      <c r="H770" s="77"/>
      <c r="I770" s="77"/>
      <c r="J770" s="77"/>
      <c r="K770" s="77"/>
      <c r="L770" s="77"/>
      <c r="M770" s="77"/>
      <c r="N770" s="77"/>
      <c r="O770" s="77"/>
      <c r="P770" s="77"/>
      <c r="Q770" s="77"/>
      <c r="R770" s="77"/>
      <c r="S770" s="77"/>
      <c r="T770" s="77"/>
      <c r="U770" s="77"/>
      <c r="V770" s="77"/>
      <c r="W770" s="77"/>
      <c r="X770" s="77"/>
      <c r="Y770" s="77"/>
      <c r="Z770" s="77"/>
      <c r="AA770" s="77"/>
      <c r="AB770" s="77"/>
      <c r="AC770" s="77"/>
      <c r="AD770" s="77"/>
      <c r="AE770" s="77"/>
      <c r="AF770" s="77"/>
      <c r="AG770" s="77"/>
      <c r="AH770" s="77"/>
      <c r="AI770" s="77"/>
      <c r="AJ770" s="77"/>
      <c r="AK770" s="77"/>
      <c r="AL770" s="77"/>
      <c r="AM770" s="77"/>
      <c r="AN770" s="77"/>
      <c r="AO770" s="77"/>
    </row>
    <row r="771" spans="1:41" ht="12.75" customHeight="1" x14ac:dyDescent="0.3">
      <c r="A771" s="77"/>
      <c r="B771" s="77"/>
      <c r="C771" s="77"/>
      <c r="D771" s="77"/>
      <c r="E771" s="77"/>
      <c r="F771" s="77"/>
      <c r="G771" s="77"/>
      <c r="H771" s="77"/>
      <c r="I771" s="77"/>
      <c r="J771" s="77"/>
      <c r="K771" s="77"/>
      <c r="L771" s="77"/>
      <c r="M771" s="77"/>
      <c r="N771" s="77"/>
      <c r="O771" s="77"/>
      <c r="P771" s="77"/>
      <c r="Q771" s="77"/>
      <c r="R771" s="77"/>
      <c r="S771" s="77"/>
      <c r="T771" s="77"/>
      <c r="U771" s="77"/>
      <c r="V771" s="77"/>
      <c r="W771" s="77"/>
      <c r="X771" s="77"/>
      <c r="Y771" s="77"/>
      <c r="Z771" s="77"/>
      <c r="AA771" s="77"/>
      <c r="AB771" s="77"/>
      <c r="AC771" s="77"/>
      <c r="AD771" s="77"/>
      <c r="AE771" s="77"/>
      <c r="AF771" s="77"/>
      <c r="AG771" s="77"/>
      <c r="AH771" s="77"/>
      <c r="AI771" s="77"/>
      <c r="AJ771" s="77"/>
      <c r="AK771" s="77"/>
      <c r="AL771" s="77"/>
      <c r="AM771" s="77"/>
      <c r="AN771" s="77"/>
      <c r="AO771" s="77"/>
    </row>
    <row r="772" spans="1:41" ht="12.75" customHeight="1" x14ac:dyDescent="0.3">
      <c r="A772" s="77"/>
      <c r="B772" s="77"/>
      <c r="C772" s="77"/>
      <c r="D772" s="77"/>
      <c r="E772" s="77"/>
      <c r="F772" s="77"/>
      <c r="G772" s="77"/>
      <c r="H772" s="77"/>
      <c r="I772" s="77"/>
      <c r="J772" s="77"/>
      <c r="K772" s="77"/>
      <c r="L772" s="77"/>
      <c r="M772" s="77"/>
      <c r="N772" s="77"/>
      <c r="O772" s="77"/>
      <c r="P772" s="77"/>
      <c r="Q772" s="77"/>
      <c r="R772" s="77"/>
      <c r="S772" s="77"/>
      <c r="T772" s="77"/>
      <c r="U772" s="77"/>
      <c r="V772" s="77"/>
      <c r="W772" s="77"/>
      <c r="X772" s="77"/>
      <c r="Y772" s="77"/>
      <c r="Z772" s="77"/>
      <c r="AA772" s="77"/>
      <c r="AB772" s="77"/>
      <c r="AC772" s="77"/>
      <c r="AD772" s="77"/>
      <c r="AE772" s="77"/>
      <c r="AF772" s="77"/>
      <c r="AG772" s="77"/>
      <c r="AH772" s="77"/>
      <c r="AI772" s="77"/>
      <c r="AJ772" s="77"/>
      <c r="AK772" s="77"/>
      <c r="AL772" s="77"/>
      <c r="AM772" s="77"/>
      <c r="AN772" s="77"/>
      <c r="AO772" s="77"/>
    </row>
    <row r="773" spans="1:41" ht="12.75" customHeight="1" x14ac:dyDescent="0.3">
      <c r="A773" s="77"/>
      <c r="B773" s="77"/>
      <c r="C773" s="77"/>
      <c r="D773" s="77"/>
      <c r="E773" s="77"/>
      <c r="F773" s="77"/>
      <c r="G773" s="77"/>
      <c r="H773" s="77"/>
      <c r="I773" s="77"/>
      <c r="J773" s="77"/>
      <c r="K773" s="77"/>
      <c r="L773" s="77"/>
      <c r="M773" s="77"/>
      <c r="N773" s="77"/>
      <c r="O773" s="77"/>
      <c r="P773" s="77"/>
      <c r="Q773" s="77"/>
      <c r="R773" s="77"/>
      <c r="S773" s="77"/>
      <c r="T773" s="77"/>
      <c r="U773" s="77"/>
      <c r="V773" s="77"/>
      <c r="W773" s="77"/>
      <c r="X773" s="77"/>
      <c r="Y773" s="77"/>
      <c r="Z773" s="77"/>
      <c r="AA773" s="77"/>
      <c r="AB773" s="77"/>
      <c r="AC773" s="77"/>
      <c r="AD773" s="77"/>
      <c r="AE773" s="77"/>
      <c r="AF773" s="77"/>
      <c r="AG773" s="77"/>
      <c r="AH773" s="77"/>
      <c r="AI773" s="77"/>
      <c r="AJ773" s="77"/>
      <c r="AK773" s="77"/>
      <c r="AL773" s="77"/>
      <c r="AM773" s="77"/>
      <c r="AN773" s="77"/>
      <c r="AO773" s="77"/>
    </row>
    <row r="774" spans="1:41" ht="12.75" customHeight="1" x14ac:dyDescent="0.3">
      <c r="A774" s="77"/>
      <c r="B774" s="77"/>
      <c r="C774" s="77"/>
      <c r="D774" s="77"/>
      <c r="E774" s="77"/>
      <c r="F774" s="77"/>
      <c r="G774" s="77"/>
      <c r="H774" s="77"/>
      <c r="I774" s="77"/>
      <c r="J774" s="77"/>
      <c r="K774" s="77"/>
      <c r="L774" s="77"/>
      <c r="M774" s="77"/>
      <c r="N774" s="77"/>
      <c r="O774" s="77"/>
      <c r="P774" s="77"/>
      <c r="Q774" s="77"/>
      <c r="R774" s="77"/>
      <c r="S774" s="77"/>
      <c r="T774" s="77"/>
      <c r="U774" s="77"/>
      <c r="V774" s="77"/>
      <c r="W774" s="77"/>
      <c r="X774" s="77"/>
      <c r="Y774" s="77"/>
      <c r="Z774" s="77"/>
      <c r="AA774" s="77"/>
      <c r="AB774" s="77"/>
      <c r="AC774" s="77"/>
      <c r="AD774" s="77"/>
      <c r="AE774" s="77"/>
      <c r="AF774" s="77"/>
      <c r="AG774" s="77"/>
      <c r="AH774" s="77"/>
      <c r="AI774" s="77"/>
      <c r="AJ774" s="77"/>
      <c r="AK774" s="77"/>
      <c r="AL774" s="77"/>
      <c r="AM774" s="77"/>
      <c r="AN774" s="77"/>
      <c r="AO774" s="77"/>
    </row>
    <row r="775" spans="1:41" ht="12.75" customHeight="1" x14ac:dyDescent="0.3">
      <c r="A775" s="77"/>
      <c r="B775" s="77"/>
      <c r="C775" s="77"/>
      <c r="D775" s="77"/>
      <c r="E775" s="77"/>
      <c r="F775" s="77"/>
      <c r="G775" s="77"/>
      <c r="H775" s="77"/>
      <c r="I775" s="77"/>
      <c r="J775" s="77"/>
      <c r="K775" s="77"/>
      <c r="L775" s="77"/>
      <c r="M775" s="77"/>
      <c r="N775" s="77"/>
      <c r="O775" s="77"/>
      <c r="P775" s="77"/>
      <c r="Q775" s="77"/>
      <c r="R775" s="77"/>
      <c r="S775" s="77"/>
      <c r="T775" s="77"/>
      <c r="U775" s="77"/>
      <c r="V775" s="77"/>
      <c r="W775" s="77"/>
      <c r="X775" s="77"/>
      <c r="Y775" s="77"/>
      <c r="Z775" s="77"/>
      <c r="AA775" s="77"/>
      <c r="AB775" s="77"/>
      <c r="AC775" s="77"/>
      <c r="AD775" s="77"/>
      <c r="AE775" s="77"/>
      <c r="AF775" s="77"/>
      <c r="AG775" s="77"/>
      <c r="AH775" s="77"/>
      <c r="AI775" s="77"/>
      <c r="AJ775" s="77"/>
      <c r="AK775" s="77"/>
      <c r="AL775" s="77"/>
      <c r="AM775" s="77"/>
      <c r="AN775" s="77"/>
      <c r="AO775" s="77"/>
    </row>
    <row r="776" spans="1:41" ht="12.75" customHeight="1" x14ac:dyDescent="0.3">
      <c r="A776" s="77"/>
      <c r="B776" s="77"/>
      <c r="C776" s="77"/>
      <c r="D776" s="77"/>
      <c r="E776" s="77"/>
      <c r="F776" s="77"/>
      <c r="G776" s="77"/>
      <c r="H776" s="77"/>
      <c r="I776" s="77"/>
      <c r="J776" s="77"/>
      <c r="K776" s="77"/>
      <c r="L776" s="77"/>
      <c r="M776" s="77"/>
      <c r="N776" s="77"/>
      <c r="O776" s="77"/>
      <c r="P776" s="77"/>
      <c r="Q776" s="77"/>
      <c r="R776" s="77"/>
      <c r="S776" s="77"/>
      <c r="T776" s="77"/>
      <c r="U776" s="77"/>
      <c r="V776" s="77"/>
      <c r="W776" s="77"/>
      <c r="X776" s="77"/>
      <c r="Y776" s="77"/>
      <c r="Z776" s="77"/>
      <c r="AA776" s="77"/>
      <c r="AB776" s="77"/>
      <c r="AC776" s="77"/>
      <c r="AD776" s="77"/>
      <c r="AE776" s="77"/>
      <c r="AF776" s="77"/>
      <c r="AG776" s="77"/>
      <c r="AH776" s="77"/>
      <c r="AI776" s="77"/>
      <c r="AJ776" s="77"/>
      <c r="AK776" s="77"/>
      <c r="AL776" s="77"/>
      <c r="AM776" s="77"/>
      <c r="AN776" s="77"/>
      <c r="AO776" s="77"/>
    </row>
    <row r="777" spans="1:41" ht="12.75" customHeight="1" x14ac:dyDescent="0.3">
      <c r="A777" s="77"/>
      <c r="B777" s="77"/>
      <c r="C777" s="77"/>
      <c r="D777" s="77"/>
      <c r="E777" s="77"/>
      <c r="F777" s="77"/>
      <c r="G777" s="77"/>
      <c r="H777" s="77"/>
      <c r="I777" s="77"/>
      <c r="J777" s="77"/>
      <c r="K777" s="77"/>
      <c r="L777" s="77"/>
      <c r="M777" s="77"/>
      <c r="N777" s="77"/>
      <c r="O777" s="77"/>
      <c r="P777" s="77"/>
      <c r="Q777" s="77"/>
      <c r="R777" s="77"/>
      <c r="S777" s="77"/>
      <c r="T777" s="77"/>
      <c r="U777" s="77"/>
      <c r="V777" s="77"/>
      <c r="W777" s="77"/>
      <c r="X777" s="77"/>
      <c r="Y777" s="77"/>
      <c r="Z777" s="77"/>
      <c r="AA777" s="77"/>
      <c r="AB777" s="77"/>
      <c r="AC777" s="77"/>
      <c r="AD777" s="77"/>
      <c r="AE777" s="77"/>
      <c r="AF777" s="77"/>
      <c r="AG777" s="77"/>
      <c r="AH777" s="77"/>
      <c r="AI777" s="77"/>
      <c r="AJ777" s="77"/>
      <c r="AK777" s="77"/>
      <c r="AL777" s="77"/>
      <c r="AM777" s="77"/>
      <c r="AN777" s="77"/>
      <c r="AO777" s="77"/>
    </row>
    <row r="778" spans="1:41" ht="12.75" customHeight="1" x14ac:dyDescent="0.3">
      <c r="A778" s="77"/>
      <c r="B778" s="77"/>
      <c r="C778" s="77"/>
      <c r="D778" s="77"/>
      <c r="E778" s="77"/>
      <c r="F778" s="77"/>
      <c r="G778" s="77"/>
      <c r="H778" s="77"/>
      <c r="I778" s="77"/>
      <c r="J778" s="77"/>
      <c r="K778" s="77"/>
      <c r="L778" s="77"/>
      <c r="M778" s="77"/>
      <c r="N778" s="77"/>
      <c r="O778" s="77"/>
      <c r="P778" s="77"/>
      <c r="Q778" s="77"/>
      <c r="R778" s="77"/>
      <c r="S778" s="77"/>
      <c r="T778" s="77"/>
      <c r="U778" s="77"/>
      <c r="V778" s="77"/>
      <c r="W778" s="77"/>
      <c r="X778" s="77"/>
      <c r="Y778" s="77"/>
      <c r="Z778" s="77"/>
      <c r="AA778" s="77"/>
      <c r="AB778" s="77"/>
      <c r="AC778" s="77"/>
      <c r="AD778" s="77"/>
      <c r="AE778" s="77"/>
      <c r="AF778" s="77"/>
      <c r="AG778" s="77"/>
      <c r="AH778" s="77"/>
      <c r="AI778" s="77"/>
      <c r="AJ778" s="77"/>
      <c r="AK778" s="77"/>
      <c r="AL778" s="77"/>
      <c r="AM778" s="77"/>
      <c r="AN778" s="77"/>
      <c r="AO778" s="77"/>
    </row>
    <row r="779" spans="1:41" ht="12.75" customHeight="1" x14ac:dyDescent="0.3">
      <c r="A779" s="77"/>
      <c r="B779" s="77"/>
      <c r="C779" s="77"/>
      <c r="D779" s="77"/>
      <c r="E779" s="77"/>
      <c r="F779" s="77"/>
      <c r="G779" s="77"/>
      <c r="H779" s="77"/>
      <c r="I779" s="77"/>
      <c r="J779" s="77"/>
      <c r="K779" s="77"/>
      <c r="L779" s="77"/>
      <c r="M779" s="77"/>
      <c r="N779" s="77"/>
      <c r="O779" s="77"/>
      <c r="P779" s="77"/>
      <c r="Q779" s="77"/>
      <c r="R779" s="77"/>
      <c r="S779" s="77"/>
      <c r="T779" s="77"/>
      <c r="U779" s="77"/>
      <c r="V779" s="77"/>
      <c r="W779" s="77"/>
      <c r="X779" s="77"/>
      <c r="Y779" s="77"/>
      <c r="Z779" s="77"/>
      <c r="AA779" s="77"/>
      <c r="AB779" s="77"/>
      <c r="AC779" s="77"/>
      <c r="AD779" s="77"/>
      <c r="AE779" s="77"/>
      <c r="AF779" s="77"/>
      <c r="AG779" s="77"/>
      <c r="AH779" s="77"/>
      <c r="AI779" s="77"/>
      <c r="AJ779" s="77"/>
      <c r="AK779" s="77"/>
      <c r="AL779" s="77"/>
      <c r="AM779" s="77"/>
      <c r="AN779" s="77"/>
      <c r="AO779" s="77"/>
    </row>
    <row r="780" spans="1:41" ht="12.75" customHeight="1" x14ac:dyDescent="0.3">
      <c r="A780" s="77"/>
      <c r="B780" s="77"/>
      <c r="C780" s="77"/>
      <c r="D780" s="77"/>
      <c r="E780" s="77"/>
      <c r="F780" s="77"/>
      <c r="G780" s="77"/>
      <c r="H780" s="77"/>
      <c r="I780" s="77"/>
      <c r="J780" s="77"/>
      <c r="K780" s="77"/>
      <c r="L780" s="77"/>
      <c r="M780" s="77"/>
      <c r="N780" s="77"/>
      <c r="O780" s="77"/>
      <c r="P780" s="77"/>
      <c r="Q780" s="77"/>
      <c r="R780" s="77"/>
      <c r="S780" s="77"/>
      <c r="T780" s="77"/>
      <c r="U780" s="77"/>
      <c r="V780" s="77"/>
      <c r="W780" s="77"/>
      <c r="X780" s="77"/>
      <c r="Y780" s="77"/>
      <c r="Z780" s="77"/>
      <c r="AA780" s="77"/>
      <c r="AB780" s="77"/>
      <c r="AC780" s="77"/>
      <c r="AD780" s="77"/>
      <c r="AE780" s="77"/>
      <c r="AF780" s="77"/>
      <c r="AG780" s="77"/>
      <c r="AH780" s="77"/>
      <c r="AI780" s="77"/>
      <c r="AJ780" s="77"/>
      <c r="AK780" s="77"/>
      <c r="AL780" s="77"/>
      <c r="AM780" s="77"/>
      <c r="AN780" s="77"/>
      <c r="AO780" s="77"/>
    </row>
    <row r="781" spans="1:41" ht="12.75" customHeight="1" x14ac:dyDescent="0.3">
      <c r="A781" s="77"/>
      <c r="B781" s="77"/>
      <c r="C781" s="77"/>
      <c r="D781" s="77"/>
      <c r="E781" s="77"/>
      <c r="F781" s="77"/>
      <c r="G781" s="77"/>
      <c r="H781" s="77"/>
      <c r="I781" s="77"/>
      <c r="J781" s="77"/>
      <c r="K781" s="77"/>
      <c r="L781" s="77"/>
      <c r="M781" s="77"/>
      <c r="N781" s="77"/>
      <c r="O781" s="77"/>
      <c r="P781" s="77"/>
      <c r="Q781" s="77"/>
      <c r="R781" s="77"/>
      <c r="S781" s="77"/>
      <c r="T781" s="77"/>
      <c r="U781" s="77"/>
      <c r="V781" s="77"/>
      <c r="W781" s="77"/>
      <c r="X781" s="77"/>
      <c r="Y781" s="77"/>
      <c r="Z781" s="77"/>
      <c r="AA781" s="77"/>
      <c r="AB781" s="77"/>
      <c r="AC781" s="77"/>
      <c r="AD781" s="77"/>
      <c r="AE781" s="77"/>
      <c r="AF781" s="77"/>
      <c r="AG781" s="77"/>
      <c r="AH781" s="77"/>
      <c r="AI781" s="77"/>
      <c r="AJ781" s="77"/>
      <c r="AK781" s="77"/>
      <c r="AL781" s="77"/>
      <c r="AM781" s="77"/>
      <c r="AN781" s="77"/>
      <c r="AO781" s="77"/>
    </row>
    <row r="782" spans="1:41" ht="12.75" customHeight="1" x14ac:dyDescent="0.3">
      <c r="A782" s="77"/>
      <c r="B782" s="77"/>
      <c r="C782" s="77"/>
      <c r="D782" s="77"/>
      <c r="E782" s="77"/>
      <c r="F782" s="77"/>
      <c r="G782" s="77"/>
      <c r="H782" s="77"/>
      <c r="I782" s="77"/>
      <c r="J782" s="77"/>
      <c r="K782" s="77"/>
      <c r="L782" s="77"/>
      <c r="M782" s="77"/>
      <c r="N782" s="77"/>
      <c r="O782" s="77"/>
      <c r="P782" s="77"/>
      <c r="Q782" s="77"/>
      <c r="R782" s="77"/>
      <c r="S782" s="77"/>
      <c r="T782" s="77"/>
      <c r="U782" s="77"/>
      <c r="V782" s="77"/>
      <c r="W782" s="77"/>
      <c r="X782" s="77"/>
      <c r="Y782" s="77"/>
      <c r="Z782" s="77"/>
      <c r="AA782" s="77"/>
      <c r="AB782" s="77"/>
      <c r="AC782" s="77"/>
      <c r="AD782" s="77"/>
      <c r="AE782" s="77"/>
      <c r="AF782" s="77"/>
      <c r="AG782" s="77"/>
      <c r="AH782" s="77"/>
      <c r="AI782" s="77"/>
      <c r="AJ782" s="77"/>
      <c r="AK782" s="77"/>
      <c r="AL782" s="77"/>
      <c r="AM782" s="77"/>
      <c r="AN782" s="77"/>
      <c r="AO782" s="77"/>
    </row>
    <row r="783" spans="1:41" ht="12.75" customHeight="1" x14ac:dyDescent="0.3">
      <c r="A783" s="77"/>
      <c r="B783" s="77"/>
      <c r="C783" s="77"/>
      <c r="D783" s="77"/>
      <c r="E783" s="77"/>
      <c r="F783" s="77"/>
      <c r="G783" s="77"/>
      <c r="H783" s="77"/>
      <c r="I783" s="77"/>
      <c r="J783" s="77"/>
      <c r="K783" s="77"/>
      <c r="L783" s="77"/>
      <c r="M783" s="77"/>
      <c r="N783" s="77"/>
      <c r="O783" s="77"/>
      <c r="P783" s="77"/>
      <c r="Q783" s="77"/>
      <c r="R783" s="77"/>
      <c r="S783" s="77"/>
      <c r="T783" s="77"/>
      <c r="U783" s="77"/>
      <c r="V783" s="77"/>
      <c r="W783" s="77"/>
      <c r="X783" s="77"/>
      <c r="Y783" s="77"/>
      <c r="Z783" s="77"/>
      <c r="AA783" s="77"/>
      <c r="AB783" s="77"/>
      <c r="AC783" s="77"/>
      <c r="AD783" s="77"/>
      <c r="AE783" s="77"/>
      <c r="AF783" s="77"/>
      <c r="AG783" s="77"/>
      <c r="AH783" s="77"/>
      <c r="AI783" s="77"/>
      <c r="AJ783" s="77"/>
      <c r="AK783" s="77"/>
      <c r="AL783" s="77"/>
      <c r="AM783" s="77"/>
      <c r="AN783" s="77"/>
      <c r="AO783" s="77"/>
    </row>
    <row r="784" spans="1:41" ht="12.75" customHeight="1" x14ac:dyDescent="0.3">
      <c r="A784" s="77"/>
      <c r="B784" s="77"/>
      <c r="C784" s="77"/>
      <c r="D784" s="77"/>
      <c r="E784" s="77"/>
      <c r="F784" s="77"/>
      <c r="G784" s="77"/>
      <c r="H784" s="77"/>
      <c r="I784" s="77"/>
      <c r="J784" s="77"/>
      <c r="K784" s="77"/>
      <c r="L784" s="77"/>
      <c r="M784" s="77"/>
      <c r="N784" s="77"/>
      <c r="O784" s="77"/>
      <c r="P784" s="77"/>
      <c r="Q784" s="77"/>
      <c r="R784" s="77"/>
      <c r="S784" s="77"/>
      <c r="T784" s="77"/>
      <c r="U784" s="77"/>
      <c r="V784" s="77"/>
      <c r="W784" s="77"/>
      <c r="X784" s="77"/>
      <c r="Y784" s="77"/>
      <c r="Z784" s="77"/>
      <c r="AA784" s="77"/>
      <c r="AB784" s="77"/>
      <c r="AC784" s="77"/>
      <c r="AD784" s="77"/>
      <c r="AE784" s="77"/>
      <c r="AF784" s="77"/>
      <c r="AG784" s="77"/>
      <c r="AH784" s="77"/>
      <c r="AI784" s="77"/>
      <c r="AJ784" s="77"/>
      <c r="AK784" s="77"/>
      <c r="AL784" s="77"/>
      <c r="AM784" s="77"/>
      <c r="AN784" s="77"/>
      <c r="AO784" s="77"/>
    </row>
    <row r="785" spans="1:41" ht="12.75" customHeight="1" x14ac:dyDescent="0.3">
      <c r="A785" s="77"/>
      <c r="B785" s="77"/>
      <c r="C785" s="77"/>
      <c r="D785" s="77"/>
      <c r="E785" s="77"/>
      <c r="F785" s="77"/>
      <c r="G785" s="77"/>
      <c r="H785" s="77"/>
      <c r="I785" s="77"/>
      <c r="J785" s="77"/>
      <c r="K785" s="77"/>
      <c r="L785" s="77"/>
      <c r="M785" s="77"/>
      <c r="N785" s="77"/>
      <c r="O785" s="77"/>
      <c r="P785" s="77"/>
      <c r="Q785" s="77"/>
      <c r="R785" s="77"/>
      <c r="S785" s="77"/>
      <c r="T785" s="77"/>
      <c r="U785" s="77"/>
      <c r="V785" s="77"/>
      <c r="W785" s="77"/>
      <c r="X785" s="77"/>
      <c r="Y785" s="77"/>
      <c r="Z785" s="77"/>
      <c r="AA785" s="77"/>
      <c r="AB785" s="77"/>
      <c r="AC785" s="77"/>
      <c r="AD785" s="77"/>
      <c r="AE785" s="77"/>
      <c r="AF785" s="77"/>
      <c r="AG785" s="77"/>
      <c r="AH785" s="77"/>
      <c r="AI785" s="77"/>
      <c r="AJ785" s="77"/>
      <c r="AK785" s="77"/>
      <c r="AL785" s="77"/>
      <c r="AM785" s="77"/>
      <c r="AN785" s="77"/>
      <c r="AO785" s="77"/>
    </row>
    <row r="786" spans="1:41" ht="12.75" customHeight="1" x14ac:dyDescent="0.3">
      <c r="A786" s="77"/>
      <c r="B786" s="77"/>
      <c r="C786" s="77"/>
      <c r="D786" s="77"/>
      <c r="E786" s="77"/>
      <c r="F786" s="77"/>
      <c r="G786" s="77"/>
      <c r="H786" s="77"/>
      <c r="I786" s="77"/>
      <c r="J786" s="77"/>
      <c r="K786" s="77"/>
      <c r="L786" s="77"/>
      <c r="M786" s="77"/>
      <c r="N786" s="77"/>
      <c r="O786" s="77"/>
      <c r="P786" s="77"/>
      <c r="Q786" s="77"/>
      <c r="R786" s="77"/>
      <c r="S786" s="77"/>
      <c r="T786" s="77"/>
      <c r="U786" s="77"/>
      <c r="V786" s="77"/>
      <c r="W786" s="77"/>
      <c r="X786" s="77"/>
      <c r="Y786" s="77"/>
      <c r="Z786" s="77"/>
      <c r="AA786" s="77"/>
      <c r="AB786" s="77"/>
      <c r="AC786" s="77"/>
      <c r="AD786" s="77"/>
      <c r="AE786" s="77"/>
      <c r="AF786" s="77"/>
      <c r="AG786" s="77"/>
      <c r="AH786" s="77"/>
      <c r="AI786" s="77"/>
      <c r="AJ786" s="77"/>
      <c r="AK786" s="77"/>
      <c r="AL786" s="77"/>
      <c r="AM786" s="77"/>
      <c r="AN786" s="77"/>
      <c r="AO786" s="77"/>
    </row>
    <row r="787" spans="1:41" ht="12.75" customHeight="1" x14ac:dyDescent="0.3">
      <c r="A787" s="77"/>
      <c r="B787" s="77"/>
      <c r="C787" s="77"/>
      <c r="D787" s="77"/>
      <c r="E787" s="77"/>
      <c r="F787" s="77"/>
      <c r="G787" s="77"/>
      <c r="H787" s="77"/>
      <c r="I787" s="77"/>
      <c r="J787" s="77"/>
      <c r="K787" s="77"/>
      <c r="L787" s="77"/>
      <c r="M787" s="77"/>
      <c r="N787" s="77"/>
      <c r="O787" s="77"/>
      <c r="P787" s="77"/>
      <c r="Q787" s="77"/>
      <c r="R787" s="77"/>
      <c r="S787" s="77"/>
      <c r="T787" s="77"/>
      <c r="U787" s="77"/>
      <c r="V787" s="77"/>
      <c r="W787" s="77"/>
      <c r="X787" s="77"/>
      <c r="Y787" s="77"/>
      <c r="Z787" s="77"/>
      <c r="AA787" s="77"/>
      <c r="AB787" s="77"/>
      <c r="AC787" s="77"/>
      <c r="AD787" s="77"/>
      <c r="AE787" s="77"/>
      <c r="AF787" s="77"/>
      <c r="AG787" s="77"/>
      <c r="AH787" s="77"/>
      <c r="AI787" s="77"/>
      <c r="AJ787" s="77"/>
      <c r="AK787" s="77"/>
      <c r="AL787" s="77"/>
      <c r="AM787" s="77"/>
      <c r="AN787" s="77"/>
      <c r="AO787" s="77"/>
    </row>
    <row r="788" spans="1:41" ht="12.75" customHeight="1" x14ac:dyDescent="0.3">
      <c r="A788" s="77"/>
      <c r="B788" s="77"/>
      <c r="C788" s="77"/>
      <c r="D788" s="77"/>
      <c r="E788" s="77"/>
      <c r="F788" s="77"/>
      <c r="G788" s="77"/>
      <c r="H788" s="77"/>
      <c r="I788" s="77"/>
      <c r="J788" s="77"/>
      <c r="K788" s="77"/>
      <c r="L788" s="77"/>
      <c r="M788" s="77"/>
      <c r="N788" s="77"/>
      <c r="O788" s="77"/>
      <c r="P788" s="77"/>
      <c r="Q788" s="77"/>
      <c r="R788" s="77"/>
      <c r="S788" s="77"/>
      <c r="T788" s="77"/>
      <c r="U788" s="77"/>
      <c r="V788" s="77"/>
      <c r="W788" s="77"/>
      <c r="X788" s="77"/>
      <c r="Y788" s="77"/>
      <c r="Z788" s="77"/>
      <c r="AA788" s="77"/>
      <c r="AB788" s="77"/>
      <c r="AC788" s="77"/>
      <c r="AD788" s="77"/>
      <c r="AE788" s="77"/>
      <c r="AF788" s="77"/>
      <c r="AG788" s="77"/>
      <c r="AH788" s="77"/>
      <c r="AI788" s="77"/>
      <c r="AJ788" s="77"/>
      <c r="AK788" s="77"/>
      <c r="AL788" s="77"/>
      <c r="AM788" s="77"/>
      <c r="AN788" s="77"/>
      <c r="AO788" s="77"/>
    </row>
    <row r="789" spans="1:41" ht="12.75" customHeight="1" x14ac:dyDescent="0.3">
      <c r="A789" s="77"/>
      <c r="B789" s="77"/>
      <c r="C789" s="77"/>
      <c r="D789" s="77"/>
      <c r="E789" s="77"/>
      <c r="F789" s="77"/>
      <c r="G789" s="77"/>
      <c r="H789" s="77"/>
      <c r="I789" s="77"/>
      <c r="J789" s="77"/>
      <c r="K789" s="77"/>
      <c r="L789" s="77"/>
      <c r="M789" s="77"/>
      <c r="N789" s="77"/>
      <c r="O789" s="77"/>
      <c r="P789" s="77"/>
      <c r="Q789" s="77"/>
      <c r="R789" s="77"/>
      <c r="S789" s="77"/>
      <c r="T789" s="77"/>
      <c r="U789" s="77"/>
      <c r="V789" s="77"/>
      <c r="W789" s="77"/>
      <c r="X789" s="77"/>
      <c r="Y789" s="77"/>
      <c r="Z789" s="77"/>
      <c r="AA789" s="77"/>
      <c r="AB789" s="77"/>
      <c r="AC789" s="77"/>
      <c r="AD789" s="77"/>
      <c r="AE789" s="77"/>
      <c r="AF789" s="77"/>
      <c r="AG789" s="77"/>
      <c r="AH789" s="77"/>
      <c r="AI789" s="77"/>
      <c r="AJ789" s="77"/>
      <c r="AK789" s="77"/>
      <c r="AL789" s="77"/>
      <c r="AM789" s="77"/>
      <c r="AN789" s="77"/>
      <c r="AO789" s="77"/>
    </row>
    <row r="790" spans="1:41" ht="12.75" customHeight="1" x14ac:dyDescent="0.3">
      <c r="A790" s="77"/>
      <c r="B790" s="77"/>
      <c r="C790" s="77"/>
      <c r="D790" s="77"/>
      <c r="E790" s="77"/>
      <c r="F790" s="77"/>
      <c r="G790" s="77"/>
      <c r="H790" s="77"/>
      <c r="I790" s="77"/>
      <c r="J790" s="77"/>
      <c r="K790" s="77"/>
      <c r="L790" s="77"/>
      <c r="M790" s="77"/>
      <c r="N790" s="77"/>
      <c r="O790" s="77"/>
      <c r="P790" s="77"/>
      <c r="Q790" s="77"/>
      <c r="R790" s="77"/>
      <c r="S790" s="77"/>
      <c r="T790" s="77"/>
      <c r="U790" s="77"/>
      <c r="V790" s="77"/>
      <c r="W790" s="77"/>
      <c r="X790" s="77"/>
      <c r="Y790" s="77"/>
      <c r="Z790" s="77"/>
      <c r="AA790" s="77"/>
      <c r="AB790" s="77"/>
      <c r="AC790" s="77"/>
      <c r="AD790" s="77"/>
      <c r="AE790" s="77"/>
      <c r="AF790" s="77"/>
      <c r="AG790" s="77"/>
      <c r="AH790" s="77"/>
      <c r="AI790" s="77"/>
      <c r="AJ790" s="77"/>
      <c r="AK790" s="77"/>
      <c r="AL790" s="77"/>
      <c r="AM790" s="77"/>
      <c r="AN790" s="77"/>
      <c r="AO790" s="77"/>
    </row>
    <row r="791" spans="1:41" ht="12.75" customHeight="1" x14ac:dyDescent="0.3">
      <c r="A791" s="77"/>
      <c r="B791" s="77"/>
      <c r="C791" s="77"/>
      <c r="D791" s="77"/>
      <c r="E791" s="77"/>
      <c r="F791" s="77"/>
      <c r="G791" s="77"/>
      <c r="H791" s="77"/>
      <c r="I791" s="77"/>
      <c r="J791" s="77"/>
      <c r="K791" s="77"/>
      <c r="L791" s="77"/>
      <c r="M791" s="77"/>
      <c r="N791" s="77"/>
      <c r="O791" s="77"/>
      <c r="P791" s="77"/>
      <c r="Q791" s="77"/>
      <c r="R791" s="77"/>
      <c r="S791" s="77"/>
      <c r="T791" s="77"/>
      <c r="U791" s="77"/>
      <c r="V791" s="77"/>
      <c r="W791" s="77"/>
      <c r="X791" s="77"/>
      <c r="Y791" s="77"/>
      <c r="Z791" s="77"/>
      <c r="AA791" s="77"/>
      <c r="AB791" s="77"/>
      <c r="AC791" s="77"/>
      <c r="AD791" s="77"/>
      <c r="AE791" s="77"/>
      <c r="AF791" s="77"/>
      <c r="AG791" s="77"/>
      <c r="AH791" s="77"/>
      <c r="AI791" s="77"/>
      <c r="AJ791" s="77"/>
      <c r="AK791" s="77"/>
      <c r="AL791" s="77"/>
      <c r="AM791" s="77"/>
      <c r="AN791" s="77"/>
      <c r="AO791" s="77"/>
    </row>
    <row r="792" spans="1:41" ht="12.75" customHeight="1" x14ac:dyDescent="0.3">
      <c r="A792" s="77"/>
      <c r="B792" s="77"/>
      <c r="C792" s="77"/>
      <c r="D792" s="77"/>
      <c r="E792" s="77"/>
      <c r="F792" s="77"/>
      <c r="G792" s="77"/>
      <c r="H792" s="77"/>
      <c r="I792" s="77"/>
      <c r="J792" s="77"/>
      <c r="K792" s="77"/>
      <c r="L792" s="77"/>
      <c r="M792" s="77"/>
      <c r="N792" s="77"/>
      <c r="O792" s="77"/>
      <c r="P792" s="77"/>
      <c r="Q792" s="77"/>
      <c r="R792" s="77"/>
      <c r="S792" s="77"/>
      <c r="T792" s="77"/>
      <c r="U792" s="77"/>
      <c r="V792" s="77"/>
      <c r="W792" s="77"/>
      <c r="X792" s="77"/>
      <c r="Y792" s="77"/>
      <c r="Z792" s="77"/>
      <c r="AA792" s="77"/>
      <c r="AB792" s="77"/>
      <c r="AC792" s="77"/>
      <c r="AD792" s="77"/>
      <c r="AE792" s="77"/>
      <c r="AF792" s="77"/>
      <c r="AG792" s="77"/>
      <c r="AH792" s="77"/>
      <c r="AI792" s="77"/>
      <c r="AJ792" s="77"/>
      <c r="AK792" s="77"/>
      <c r="AL792" s="77"/>
      <c r="AM792" s="77"/>
      <c r="AN792" s="77"/>
      <c r="AO792" s="77"/>
    </row>
    <row r="793" spans="1:41" ht="12.75" customHeight="1" x14ac:dyDescent="0.3">
      <c r="A793" s="77"/>
      <c r="B793" s="77"/>
      <c r="C793" s="77"/>
      <c r="D793" s="77"/>
      <c r="E793" s="77"/>
      <c r="F793" s="77"/>
      <c r="G793" s="77"/>
      <c r="H793" s="77"/>
      <c r="I793" s="77"/>
      <c r="J793" s="77"/>
      <c r="K793" s="77"/>
      <c r="L793" s="77"/>
      <c r="M793" s="77"/>
      <c r="N793" s="77"/>
      <c r="O793" s="77"/>
      <c r="P793" s="77"/>
      <c r="Q793" s="77"/>
      <c r="R793" s="77"/>
      <c r="S793" s="77"/>
      <c r="T793" s="77"/>
      <c r="U793" s="77"/>
      <c r="V793" s="77"/>
      <c r="W793" s="77"/>
      <c r="X793" s="77"/>
      <c r="Y793" s="77"/>
      <c r="Z793" s="77"/>
      <c r="AA793" s="77"/>
      <c r="AB793" s="77"/>
      <c r="AC793" s="77"/>
      <c r="AD793" s="77"/>
      <c r="AE793" s="77"/>
      <c r="AF793" s="77"/>
      <c r="AG793" s="77"/>
      <c r="AH793" s="77"/>
      <c r="AI793" s="77"/>
      <c r="AJ793" s="77"/>
      <c r="AK793" s="77"/>
      <c r="AL793" s="77"/>
      <c r="AM793" s="77"/>
      <c r="AN793" s="77"/>
      <c r="AO793" s="77"/>
    </row>
    <row r="794" spans="1:41" ht="12.75" customHeight="1" x14ac:dyDescent="0.3">
      <c r="A794" s="77"/>
      <c r="B794" s="77"/>
      <c r="C794" s="77"/>
      <c r="D794" s="77"/>
      <c r="E794" s="77"/>
      <c r="F794" s="77"/>
      <c r="G794" s="77"/>
      <c r="H794" s="77"/>
      <c r="I794" s="77"/>
      <c r="J794" s="77"/>
      <c r="K794" s="77"/>
      <c r="L794" s="77"/>
      <c r="M794" s="77"/>
      <c r="N794" s="77"/>
      <c r="O794" s="77"/>
      <c r="P794" s="77"/>
      <c r="Q794" s="77"/>
      <c r="R794" s="77"/>
      <c r="S794" s="77"/>
      <c r="T794" s="77"/>
      <c r="U794" s="77"/>
      <c r="V794" s="77"/>
      <c r="W794" s="77"/>
      <c r="X794" s="77"/>
      <c r="Y794" s="77"/>
      <c r="Z794" s="77"/>
      <c r="AA794" s="77"/>
      <c r="AB794" s="77"/>
      <c r="AC794" s="77"/>
      <c r="AD794" s="77"/>
      <c r="AE794" s="77"/>
      <c r="AF794" s="77"/>
      <c r="AG794" s="77"/>
      <c r="AH794" s="77"/>
      <c r="AI794" s="77"/>
      <c r="AJ794" s="77"/>
      <c r="AK794" s="77"/>
      <c r="AL794" s="77"/>
      <c r="AM794" s="77"/>
      <c r="AN794" s="77"/>
      <c r="AO794" s="77"/>
    </row>
    <row r="795" spans="1:41" ht="12.75" customHeight="1" x14ac:dyDescent="0.3">
      <c r="A795" s="77"/>
      <c r="B795" s="77"/>
      <c r="C795" s="77"/>
      <c r="D795" s="77"/>
      <c r="E795" s="77"/>
      <c r="F795" s="77"/>
      <c r="G795" s="77"/>
      <c r="H795" s="77"/>
      <c r="I795" s="77"/>
      <c r="J795" s="77"/>
      <c r="K795" s="77"/>
      <c r="L795" s="77"/>
      <c r="M795" s="77"/>
      <c r="N795" s="77"/>
      <c r="O795" s="77"/>
      <c r="P795" s="77"/>
      <c r="Q795" s="77"/>
      <c r="R795" s="77"/>
      <c r="S795" s="77"/>
      <c r="T795" s="77"/>
      <c r="U795" s="77"/>
      <c r="V795" s="77"/>
      <c r="W795" s="77"/>
      <c r="X795" s="77"/>
      <c r="Y795" s="77"/>
      <c r="Z795" s="77"/>
      <c r="AA795" s="77"/>
      <c r="AB795" s="77"/>
      <c r="AC795" s="77"/>
      <c r="AD795" s="77"/>
      <c r="AE795" s="77"/>
      <c r="AF795" s="77"/>
      <c r="AG795" s="77"/>
      <c r="AH795" s="77"/>
      <c r="AI795" s="77"/>
      <c r="AJ795" s="77"/>
      <c r="AK795" s="77"/>
      <c r="AL795" s="77"/>
      <c r="AM795" s="77"/>
      <c r="AN795" s="77"/>
      <c r="AO795" s="77"/>
    </row>
    <row r="796" spans="1:41" ht="12.75" customHeight="1" x14ac:dyDescent="0.3">
      <c r="A796" s="77"/>
      <c r="B796" s="77"/>
      <c r="C796" s="77"/>
      <c r="D796" s="77"/>
      <c r="E796" s="77"/>
      <c r="F796" s="77"/>
      <c r="G796" s="77"/>
      <c r="H796" s="77"/>
      <c r="I796" s="77"/>
      <c r="J796" s="77"/>
      <c r="K796" s="77"/>
      <c r="L796" s="77"/>
      <c r="M796" s="77"/>
      <c r="N796" s="77"/>
      <c r="O796" s="77"/>
      <c r="P796" s="77"/>
      <c r="Q796" s="77"/>
      <c r="R796" s="77"/>
      <c r="S796" s="77"/>
      <c r="T796" s="77"/>
      <c r="U796" s="77"/>
      <c r="V796" s="77"/>
      <c r="W796" s="77"/>
      <c r="X796" s="77"/>
      <c r="Y796" s="77"/>
      <c r="Z796" s="77"/>
      <c r="AA796" s="77"/>
      <c r="AB796" s="77"/>
      <c r="AC796" s="77"/>
      <c r="AD796" s="77"/>
      <c r="AE796" s="77"/>
      <c r="AF796" s="77"/>
      <c r="AG796" s="77"/>
      <c r="AH796" s="77"/>
      <c r="AI796" s="77"/>
      <c r="AJ796" s="77"/>
      <c r="AK796" s="77"/>
      <c r="AL796" s="77"/>
      <c r="AM796" s="77"/>
      <c r="AN796" s="77"/>
      <c r="AO796" s="77"/>
    </row>
    <row r="797" spans="1:41" ht="12.75" customHeight="1" x14ac:dyDescent="0.3">
      <c r="A797" s="77"/>
      <c r="B797" s="77"/>
      <c r="C797" s="77"/>
      <c r="D797" s="77"/>
      <c r="E797" s="77"/>
      <c r="F797" s="77"/>
      <c r="G797" s="77"/>
      <c r="H797" s="77"/>
      <c r="I797" s="77"/>
      <c r="J797" s="77"/>
      <c r="K797" s="77"/>
      <c r="L797" s="77"/>
      <c r="M797" s="77"/>
      <c r="N797" s="77"/>
      <c r="O797" s="77"/>
      <c r="P797" s="77"/>
      <c r="Q797" s="77"/>
      <c r="R797" s="77"/>
      <c r="S797" s="77"/>
      <c r="T797" s="77"/>
      <c r="U797" s="77"/>
      <c r="V797" s="77"/>
      <c r="W797" s="77"/>
      <c r="X797" s="77"/>
      <c r="Y797" s="77"/>
      <c r="Z797" s="77"/>
      <c r="AA797" s="77"/>
      <c r="AB797" s="77"/>
      <c r="AC797" s="77"/>
      <c r="AD797" s="77"/>
      <c r="AE797" s="77"/>
      <c r="AF797" s="77"/>
      <c r="AG797" s="77"/>
      <c r="AH797" s="77"/>
      <c r="AI797" s="77"/>
      <c r="AJ797" s="77"/>
      <c r="AK797" s="77"/>
      <c r="AL797" s="77"/>
      <c r="AM797" s="77"/>
      <c r="AN797" s="77"/>
      <c r="AO797" s="77"/>
    </row>
    <row r="798" spans="1:41" ht="12.75" customHeight="1" x14ac:dyDescent="0.3">
      <c r="A798" s="77"/>
      <c r="B798" s="77"/>
      <c r="C798" s="77"/>
      <c r="D798" s="77"/>
      <c r="E798" s="77"/>
      <c r="F798" s="77"/>
      <c r="G798" s="77"/>
      <c r="H798" s="77"/>
      <c r="I798" s="77"/>
      <c r="J798" s="77"/>
      <c r="K798" s="77"/>
      <c r="L798" s="77"/>
      <c r="M798" s="77"/>
      <c r="N798" s="77"/>
      <c r="O798" s="77"/>
      <c r="P798" s="77"/>
      <c r="Q798" s="77"/>
      <c r="R798" s="77"/>
      <c r="S798" s="77"/>
      <c r="T798" s="77"/>
      <c r="U798" s="77"/>
      <c r="V798" s="77"/>
      <c r="W798" s="77"/>
      <c r="X798" s="77"/>
      <c r="Y798" s="77"/>
      <c r="Z798" s="77"/>
      <c r="AA798" s="77"/>
      <c r="AB798" s="77"/>
      <c r="AC798" s="77"/>
      <c r="AD798" s="77"/>
      <c r="AE798" s="77"/>
      <c r="AF798" s="77"/>
      <c r="AG798" s="77"/>
      <c r="AH798" s="77"/>
      <c r="AI798" s="77"/>
      <c r="AJ798" s="77"/>
      <c r="AK798" s="77"/>
      <c r="AL798" s="77"/>
      <c r="AM798" s="77"/>
      <c r="AN798" s="77"/>
      <c r="AO798" s="77"/>
    </row>
    <row r="799" spans="1:41" ht="12.75" customHeight="1" x14ac:dyDescent="0.3">
      <c r="A799" s="77"/>
      <c r="B799" s="77"/>
      <c r="C799" s="77"/>
      <c r="D799" s="77"/>
      <c r="E799" s="77"/>
      <c r="F799" s="77"/>
      <c r="G799" s="77"/>
      <c r="H799" s="77"/>
      <c r="I799" s="77"/>
      <c r="J799" s="77"/>
      <c r="K799" s="77"/>
      <c r="L799" s="77"/>
      <c r="M799" s="77"/>
      <c r="N799" s="77"/>
      <c r="O799" s="77"/>
      <c r="P799" s="77"/>
      <c r="Q799" s="77"/>
      <c r="R799" s="77"/>
      <c r="S799" s="77"/>
      <c r="T799" s="77"/>
      <c r="U799" s="77"/>
      <c r="V799" s="77"/>
      <c r="W799" s="77"/>
      <c r="X799" s="77"/>
      <c r="Y799" s="77"/>
      <c r="Z799" s="77"/>
      <c r="AA799" s="77"/>
      <c r="AB799" s="77"/>
      <c r="AC799" s="77"/>
      <c r="AD799" s="77"/>
      <c r="AE799" s="77"/>
      <c r="AF799" s="77"/>
      <c r="AG799" s="77"/>
      <c r="AH799" s="77"/>
      <c r="AI799" s="77"/>
      <c r="AJ799" s="77"/>
      <c r="AK799" s="77"/>
      <c r="AL799" s="77"/>
      <c r="AM799" s="77"/>
      <c r="AN799" s="77"/>
      <c r="AO799" s="77"/>
    </row>
    <row r="800" spans="1:41" ht="12.75" customHeight="1" x14ac:dyDescent="0.3">
      <c r="A800" s="77"/>
      <c r="B800" s="77"/>
      <c r="C800" s="77"/>
      <c r="D800" s="77"/>
      <c r="E800" s="77"/>
      <c r="F800" s="77"/>
      <c r="G800" s="77"/>
      <c r="H800" s="77"/>
      <c r="I800" s="77"/>
      <c r="J800" s="77"/>
      <c r="K800" s="77"/>
      <c r="L800" s="77"/>
      <c r="M800" s="77"/>
      <c r="N800" s="77"/>
      <c r="O800" s="77"/>
      <c r="P800" s="77"/>
      <c r="Q800" s="77"/>
      <c r="R800" s="77"/>
      <c r="S800" s="77"/>
      <c r="T800" s="77"/>
      <c r="U800" s="77"/>
      <c r="V800" s="77"/>
      <c r="W800" s="77"/>
      <c r="X800" s="77"/>
      <c r="Y800" s="77"/>
      <c r="Z800" s="77"/>
      <c r="AA800" s="77"/>
      <c r="AB800" s="77"/>
      <c r="AC800" s="77"/>
      <c r="AD800" s="77"/>
      <c r="AE800" s="77"/>
      <c r="AF800" s="77"/>
      <c r="AG800" s="77"/>
      <c r="AH800" s="77"/>
      <c r="AI800" s="77"/>
      <c r="AJ800" s="77"/>
      <c r="AK800" s="77"/>
      <c r="AL800" s="77"/>
      <c r="AM800" s="77"/>
      <c r="AN800" s="77"/>
      <c r="AO800" s="77"/>
    </row>
    <row r="801" spans="1:41" ht="12.75" customHeight="1" x14ac:dyDescent="0.3">
      <c r="A801" s="77"/>
      <c r="B801" s="77"/>
      <c r="C801" s="77"/>
      <c r="D801" s="77"/>
      <c r="E801" s="77"/>
      <c r="F801" s="77"/>
      <c r="G801" s="77"/>
      <c r="H801" s="77"/>
      <c r="I801" s="77"/>
      <c r="J801" s="77"/>
      <c r="K801" s="77"/>
      <c r="L801" s="77"/>
      <c r="M801" s="77"/>
      <c r="N801" s="77"/>
      <c r="O801" s="77"/>
      <c r="P801" s="77"/>
      <c r="Q801" s="77"/>
      <c r="R801" s="77"/>
      <c r="S801" s="77"/>
      <c r="T801" s="77"/>
      <c r="U801" s="77"/>
      <c r="V801" s="77"/>
      <c r="W801" s="77"/>
      <c r="X801" s="77"/>
      <c r="Y801" s="77"/>
      <c r="Z801" s="77"/>
      <c r="AA801" s="77"/>
      <c r="AB801" s="77"/>
      <c r="AC801" s="77"/>
      <c r="AD801" s="77"/>
      <c r="AE801" s="77"/>
      <c r="AF801" s="77"/>
      <c r="AG801" s="77"/>
      <c r="AH801" s="77"/>
      <c r="AI801" s="77"/>
      <c r="AJ801" s="77"/>
      <c r="AK801" s="77"/>
      <c r="AL801" s="77"/>
      <c r="AM801" s="77"/>
      <c r="AN801" s="77"/>
      <c r="AO801" s="77"/>
    </row>
    <row r="802" spans="1:41" ht="12.75" customHeight="1" x14ac:dyDescent="0.3">
      <c r="A802" s="77"/>
      <c r="B802" s="77"/>
      <c r="C802" s="77"/>
      <c r="D802" s="77"/>
      <c r="E802" s="77"/>
      <c r="F802" s="77"/>
      <c r="G802" s="77"/>
      <c r="H802" s="77"/>
      <c r="I802" s="77"/>
      <c r="J802" s="77"/>
      <c r="K802" s="77"/>
      <c r="L802" s="77"/>
      <c r="M802" s="77"/>
      <c r="N802" s="77"/>
      <c r="O802" s="77"/>
      <c r="P802" s="77"/>
      <c r="Q802" s="77"/>
      <c r="R802" s="77"/>
      <c r="S802" s="77"/>
      <c r="T802" s="77"/>
      <c r="U802" s="77"/>
      <c r="V802" s="77"/>
      <c r="W802" s="77"/>
      <c r="X802" s="77"/>
      <c r="Y802" s="77"/>
      <c r="Z802" s="77"/>
      <c r="AA802" s="77"/>
      <c r="AB802" s="77"/>
      <c r="AC802" s="77"/>
      <c r="AD802" s="77"/>
      <c r="AE802" s="77"/>
      <c r="AF802" s="77"/>
      <c r="AG802" s="77"/>
      <c r="AH802" s="77"/>
      <c r="AI802" s="77"/>
      <c r="AJ802" s="77"/>
      <c r="AK802" s="77"/>
      <c r="AL802" s="77"/>
      <c r="AM802" s="77"/>
      <c r="AN802" s="77"/>
      <c r="AO802" s="77"/>
    </row>
    <row r="803" spans="1:41" ht="12.75" customHeight="1" x14ac:dyDescent="0.3">
      <c r="A803" s="77"/>
      <c r="B803" s="77"/>
      <c r="C803" s="77"/>
      <c r="D803" s="77"/>
      <c r="E803" s="77"/>
      <c r="F803" s="77"/>
      <c r="G803" s="77"/>
      <c r="H803" s="77"/>
      <c r="I803" s="77"/>
      <c r="J803" s="77"/>
      <c r="K803" s="77"/>
      <c r="L803" s="77"/>
      <c r="M803" s="77"/>
      <c r="N803" s="77"/>
      <c r="O803" s="77"/>
      <c r="P803" s="77"/>
      <c r="Q803" s="77"/>
      <c r="R803" s="77"/>
      <c r="S803" s="77"/>
      <c r="T803" s="77"/>
      <c r="U803" s="77"/>
      <c r="V803" s="77"/>
      <c r="W803" s="77"/>
      <c r="X803" s="77"/>
      <c r="Y803" s="77"/>
      <c r="Z803" s="77"/>
      <c r="AA803" s="77"/>
      <c r="AB803" s="77"/>
      <c r="AC803" s="77"/>
      <c r="AD803" s="77"/>
      <c r="AE803" s="77"/>
      <c r="AF803" s="77"/>
      <c r="AG803" s="77"/>
      <c r="AH803" s="77"/>
      <c r="AI803" s="77"/>
      <c r="AJ803" s="77"/>
      <c r="AK803" s="77"/>
      <c r="AL803" s="77"/>
      <c r="AM803" s="77"/>
      <c r="AN803" s="77"/>
      <c r="AO803" s="77"/>
    </row>
    <row r="804" spans="1:41" ht="12.75" customHeight="1" x14ac:dyDescent="0.3">
      <c r="A804" s="77"/>
      <c r="B804" s="77"/>
      <c r="C804" s="77"/>
      <c r="D804" s="77"/>
      <c r="E804" s="77"/>
      <c r="F804" s="77"/>
      <c r="G804" s="77"/>
      <c r="H804" s="77"/>
      <c r="I804" s="77"/>
      <c r="J804" s="77"/>
      <c r="K804" s="77"/>
      <c r="L804" s="77"/>
      <c r="M804" s="77"/>
      <c r="N804" s="77"/>
      <c r="O804" s="77"/>
      <c r="P804" s="77"/>
      <c r="Q804" s="77"/>
      <c r="R804" s="77"/>
      <c r="S804" s="77"/>
      <c r="T804" s="77"/>
      <c r="U804" s="77"/>
      <c r="V804" s="77"/>
      <c r="W804" s="77"/>
      <c r="X804" s="77"/>
      <c r="Y804" s="77"/>
      <c r="Z804" s="77"/>
      <c r="AA804" s="77"/>
      <c r="AB804" s="77"/>
      <c r="AC804" s="77"/>
      <c r="AD804" s="77"/>
      <c r="AE804" s="77"/>
      <c r="AF804" s="77"/>
      <c r="AG804" s="77"/>
      <c r="AH804" s="77"/>
      <c r="AI804" s="77"/>
      <c r="AJ804" s="77"/>
      <c r="AK804" s="77"/>
      <c r="AL804" s="77"/>
      <c r="AM804" s="77"/>
      <c r="AN804" s="77"/>
      <c r="AO804" s="77"/>
    </row>
    <row r="805" spans="1:41" ht="12.75" customHeight="1" x14ac:dyDescent="0.3">
      <c r="A805" s="77"/>
      <c r="B805" s="77"/>
      <c r="C805" s="77"/>
      <c r="D805" s="77"/>
      <c r="E805" s="77"/>
      <c r="F805" s="77"/>
      <c r="G805" s="77"/>
      <c r="H805" s="77"/>
      <c r="I805" s="77"/>
      <c r="J805" s="77"/>
      <c r="K805" s="77"/>
      <c r="L805" s="77"/>
      <c r="M805" s="77"/>
      <c r="N805" s="77"/>
      <c r="O805" s="77"/>
      <c r="P805" s="77"/>
      <c r="Q805" s="77"/>
      <c r="R805" s="77"/>
      <c r="S805" s="77"/>
      <c r="T805" s="77"/>
      <c r="U805" s="77"/>
      <c r="V805" s="77"/>
      <c r="W805" s="77"/>
      <c r="X805" s="77"/>
      <c r="Y805" s="77"/>
      <c r="Z805" s="77"/>
      <c r="AA805" s="77"/>
      <c r="AB805" s="77"/>
      <c r="AC805" s="77"/>
      <c r="AD805" s="77"/>
      <c r="AE805" s="77"/>
      <c r="AF805" s="77"/>
      <c r="AG805" s="77"/>
      <c r="AH805" s="77"/>
      <c r="AI805" s="77"/>
      <c r="AJ805" s="77"/>
      <c r="AK805" s="77"/>
      <c r="AL805" s="77"/>
      <c r="AM805" s="77"/>
      <c r="AN805" s="77"/>
      <c r="AO805" s="77"/>
    </row>
    <row r="806" spans="1:41" ht="12.75" customHeight="1" x14ac:dyDescent="0.3">
      <c r="A806" s="77"/>
      <c r="B806" s="77"/>
      <c r="C806" s="77"/>
      <c r="D806" s="77"/>
      <c r="E806" s="77"/>
      <c r="F806" s="77"/>
      <c r="G806" s="77"/>
      <c r="H806" s="77"/>
      <c r="I806" s="77"/>
      <c r="J806" s="77"/>
      <c r="K806" s="77"/>
      <c r="L806" s="77"/>
      <c r="M806" s="77"/>
      <c r="N806" s="77"/>
      <c r="O806" s="77"/>
      <c r="P806" s="77"/>
      <c r="Q806" s="77"/>
      <c r="R806" s="77"/>
      <c r="S806" s="77"/>
      <c r="T806" s="77"/>
      <c r="U806" s="77"/>
      <c r="V806" s="77"/>
      <c r="W806" s="77"/>
      <c r="X806" s="77"/>
      <c r="Y806" s="77"/>
      <c r="Z806" s="77"/>
      <c r="AA806" s="77"/>
      <c r="AB806" s="77"/>
      <c r="AC806" s="77"/>
      <c r="AD806" s="77"/>
      <c r="AE806" s="77"/>
      <c r="AF806" s="77"/>
      <c r="AG806" s="77"/>
      <c r="AH806" s="77"/>
      <c r="AI806" s="77"/>
      <c r="AJ806" s="77"/>
      <c r="AK806" s="77"/>
      <c r="AL806" s="77"/>
      <c r="AM806" s="77"/>
      <c r="AN806" s="77"/>
      <c r="AO806" s="77"/>
    </row>
    <row r="807" spans="1:41" ht="12.75" customHeight="1" x14ac:dyDescent="0.3">
      <c r="A807" s="77"/>
      <c r="B807" s="77"/>
      <c r="C807" s="77"/>
      <c r="D807" s="77"/>
      <c r="E807" s="77"/>
      <c r="F807" s="77"/>
      <c r="G807" s="77"/>
      <c r="H807" s="77"/>
      <c r="I807" s="77"/>
      <c r="J807" s="77"/>
      <c r="K807" s="77"/>
      <c r="L807" s="77"/>
      <c r="M807" s="77"/>
      <c r="N807" s="77"/>
      <c r="O807" s="77"/>
      <c r="P807" s="77"/>
      <c r="Q807" s="77"/>
      <c r="R807" s="77"/>
      <c r="S807" s="77"/>
      <c r="T807" s="77"/>
      <c r="U807" s="77"/>
      <c r="V807" s="77"/>
      <c r="W807" s="77"/>
      <c r="X807" s="77"/>
      <c r="Y807" s="77"/>
      <c r="Z807" s="77"/>
      <c r="AA807" s="77"/>
      <c r="AB807" s="77"/>
      <c r="AC807" s="77"/>
      <c r="AD807" s="77"/>
      <c r="AE807" s="77"/>
      <c r="AF807" s="77"/>
      <c r="AG807" s="77"/>
      <c r="AH807" s="77"/>
      <c r="AI807" s="77"/>
      <c r="AJ807" s="77"/>
      <c r="AK807" s="77"/>
      <c r="AL807" s="77"/>
      <c r="AM807" s="77"/>
      <c r="AN807" s="77"/>
      <c r="AO807" s="77"/>
    </row>
    <row r="808" spans="1:41" ht="12.75" customHeight="1" x14ac:dyDescent="0.3">
      <c r="A808" s="77"/>
      <c r="B808" s="77"/>
      <c r="C808" s="77"/>
      <c r="D808" s="77"/>
      <c r="E808" s="77"/>
      <c r="F808" s="77"/>
      <c r="G808" s="77"/>
      <c r="H808" s="77"/>
      <c r="I808" s="77"/>
      <c r="J808" s="77"/>
      <c r="K808" s="77"/>
      <c r="L808" s="77"/>
      <c r="M808" s="77"/>
      <c r="N808" s="77"/>
      <c r="O808" s="77"/>
      <c r="P808" s="77"/>
      <c r="Q808" s="77"/>
      <c r="R808" s="77"/>
      <c r="S808" s="77"/>
      <c r="T808" s="77"/>
      <c r="U808" s="77"/>
      <c r="V808" s="77"/>
      <c r="W808" s="77"/>
      <c r="X808" s="77"/>
      <c r="Y808" s="77"/>
      <c r="Z808" s="77"/>
      <c r="AA808" s="77"/>
      <c r="AB808" s="77"/>
      <c r="AC808" s="77"/>
      <c r="AD808" s="77"/>
      <c r="AE808" s="77"/>
      <c r="AF808" s="77"/>
      <c r="AG808" s="77"/>
      <c r="AH808" s="77"/>
      <c r="AI808" s="77"/>
      <c r="AJ808" s="77"/>
      <c r="AK808" s="77"/>
      <c r="AL808" s="77"/>
      <c r="AM808" s="77"/>
      <c r="AN808" s="77"/>
      <c r="AO808" s="77"/>
    </row>
    <row r="809" spans="1:41" ht="12.75" customHeight="1" x14ac:dyDescent="0.3">
      <c r="A809" s="77"/>
      <c r="B809" s="77"/>
      <c r="C809" s="77"/>
      <c r="D809" s="77"/>
      <c r="E809" s="77"/>
      <c r="F809" s="77"/>
      <c r="G809" s="77"/>
      <c r="H809" s="77"/>
      <c r="I809" s="77"/>
      <c r="J809" s="77"/>
      <c r="K809" s="77"/>
      <c r="L809" s="77"/>
      <c r="M809" s="77"/>
      <c r="N809" s="77"/>
      <c r="O809" s="77"/>
      <c r="P809" s="77"/>
      <c r="Q809" s="77"/>
      <c r="R809" s="77"/>
      <c r="S809" s="77"/>
      <c r="T809" s="77"/>
      <c r="U809" s="77"/>
      <c r="V809" s="77"/>
      <c r="W809" s="77"/>
      <c r="X809" s="77"/>
      <c r="Y809" s="77"/>
      <c r="Z809" s="77"/>
      <c r="AA809" s="77"/>
      <c r="AB809" s="77"/>
      <c r="AC809" s="77"/>
      <c r="AD809" s="77"/>
      <c r="AE809" s="77"/>
      <c r="AF809" s="77"/>
      <c r="AG809" s="77"/>
      <c r="AH809" s="77"/>
      <c r="AI809" s="77"/>
      <c r="AJ809" s="77"/>
      <c r="AK809" s="77"/>
      <c r="AL809" s="77"/>
      <c r="AM809" s="77"/>
      <c r="AN809" s="77"/>
      <c r="AO809" s="77"/>
    </row>
    <row r="810" spans="1:41" ht="12.75" customHeight="1" x14ac:dyDescent="0.3">
      <c r="A810" s="77"/>
      <c r="B810" s="77"/>
      <c r="C810" s="77"/>
      <c r="D810" s="77"/>
      <c r="E810" s="77"/>
      <c r="F810" s="77"/>
      <c r="G810" s="77"/>
      <c r="H810" s="77"/>
      <c r="I810" s="77"/>
      <c r="J810" s="77"/>
      <c r="K810" s="77"/>
      <c r="L810" s="77"/>
      <c r="M810" s="77"/>
      <c r="N810" s="77"/>
      <c r="O810" s="77"/>
      <c r="P810" s="77"/>
      <c r="Q810" s="77"/>
      <c r="R810" s="77"/>
      <c r="S810" s="77"/>
      <c r="T810" s="77"/>
      <c r="U810" s="77"/>
      <c r="V810" s="77"/>
      <c r="W810" s="77"/>
      <c r="X810" s="77"/>
      <c r="Y810" s="77"/>
      <c r="Z810" s="77"/>
      <c r="AA810" s="77"/>
      <c r="AB810" s="77"/>
      <c r="AC810" s="77"/>
      <c r="AD810" s="77"/>
      <c r="AE810" s="77"/>
      <c r="AF810" s="77"/>
      <c r="AG810" s="77"/>
      <c r="AH810" s="77"/>
      <c r="AI810" s="77"/>
      <c r="AJ810" s="77"/>
      <c r="AK810" s="77"/>
      <c r="AL810" s="77"/>
      <c r="AM810" s="77"/>
      <c r="AN810" s="77"/>
      <c r="AO810" s="77"/>
    </row>
    <row r="811" spans="1:41" ht="12.75" customHeight="1" x14ac:dyDescent="0.3">
      <c r="A811" s="77"/>
      <c r="B811" s="77"/>
      <c r="C811" s="77"/>
      <c r="D811" s="77"/>
      <c r="E811" s="77"/>
      <c r="F811" s="77"/>
      <c r="G811" s="77"/>
      <c r="H811" s="77"/>
      <c r="I811" s="77"/>
      <c r="J811" s="77"/>
      <c r="K811" s="77"/>
      <c r="L811" s="77"/>
      <c r="M811" s="77"/>
      <c r="N811" s="77"/>
      <c r="O811" s="77"/>
      <c r="P811" s="77"/>
      <c r="Q811" s="77"/>
      <c r="R811" s="77"/>
      <c r="S811" s="77"/>
      <c r="T811" s="77"/>
      <c r="U811" s="77"/>
      <c r="V811" s="77"/>
      <c r="W811" s="77"/>
      <c r="X811" s="77"/>
      <c r="Y811" s="77"/>
      <c r="Z811" s="77"/>
      <c r="AA811" s="77"/>
      <c r="AB811" s="77"/>
      <c r="AC811" s="77"/>
      <c r="AD811" s="77"/>
      <c r="AE811" s="77"/>
      <c r="AF811" s="77"/>
      <c r="AG811" s="77"/>
      <c r="AH811" s="77"/>
      <c r="AI811" s="77"/>
      <c r="AJ811" s="77"/>
      <c r="AK811" s="77"/>
      <c r="AL811" s="77"/>
      <c r="AM811" s="77"/>
      <c r="AN811" s="77"/>
      <c r="AO811" s="77"/>
    </row>
    <row r="812" spans="1:41" ht="12.75" customHeight="1" x14ac:dyDescent="0.3">
      <c r="A812" s="77"/>
      <c r="B812" s="77"/>
      <c r="C812" s="77"/>
      <c r="D812" s="77"/>
      <c r="E812" s="77"/>
      <c r="F812" s="77"/>
      <c r="G812" s="77"/>
      <c r="H812" s="77"/>
      <c r="I812" s="77"/>
      <c r="J812" s="77"/>
      <c r="K812" s="77"/>
      <c r="L812" s="77"/>
      <c r="M812" s="77"/>
      <c r="N812" s="77"/>
      <c r="O812" s="77"/>
      <c r="P812" s="77"/>
      <c r="Q812" s="77"/>
      <c r="R812" s="77"/>
      <c r="S812" s="77"/>
      <c r="T812" s="77"/>
      <c r="U812" s="77"/>
      <c r="V812" s="77"/>
      <c r="W812" s="77"/>
      <c r="X812" s="77"/>
      <c r="Y812" s="77"/>
      <c r="Z812" s="77"/>
      <c r="AA812" s="77"/>
      <c r="AB812" s="77"/>
      <c r="AC812" s="77"/>
      <c r="AD812" s="77"/>
      <c r="AE812" s="77"/>
      <c r="AF812" s="77"/>
      <c r="AG812" s="77"/>
      <c r="AH812" s="77"/>
      <c r="AI812" s="77"/>
      <c r="AJ812" s="77"/>
      <c r="AK812" s="77"/>
      <c r="AL812" s="77"/>
      <c r="AM812" s="77"/>
      <c r="AN812" s="77"/>
      <c r="AO812" s="77"/>
    </row>
    <row r="813" spans="1:41" ht="12.75" customHeight="1" x14ac:dyDescent="0.3">
      <c r="A813" s="77"/>
      <c r="B813" s="77"/>
      <c r="C813" s="77"/>
      <c r="D813" s="77"/>
      <c r="E813" s="77"/>
      <c r="F813" s="77"/>
      <c r="G813" s="77"/>
      <c r="H813" s="77"/>
      <c r="I813" s="77"/>
      <c r="J813" s="77"/>
      <c r="K813" s="77"/>
      <c r="L813" s="77"/>
      <c r="M813" s="77"/>
      <c r="N813" s="77"/>
      <c r="O813" s="77"/>
      <c r="P813" s="77"/>
      <c r="Q813" s="77"/>
      <c r="R813" s="77"/>
      <c r="S813" s="77"/>
      <c r="T813" s="77"/>
      <c r="U813" s="77"/>
      <c r="V813" s="77"/>
      <c r="W813" s="77"/>
      <c r="X813" s="77"/>
      <c r="Y813" s="77"/>
      <c r="Z813" s="77"/>
      <c r="AA813" s="77"/>
      <c r="AB813" s="77"/>
      <c r="AC813" s="77"/>
      <c r="AD813" s="77"/>
      <c r="AE813" s="77"/>
      <c r="AF813" s="77"/>
      <c r="AG813" s="77"/>
      <c r="AH813" s="77"/>
      <c r="AI813" s="77"/>
      <c r="AJ813" s="77"/>
      <c r="AK813" s="77"/>
      <c r="AL813" s="77"/>
      <c r="AM813" s="77"/>
      <c r="AN813" s="77"/>
      <c r="AO813" s="77"/>
    </row>
    <row r="814" spans="1:41" ht="12.75" customHeight="1" x14ac:dyDescent="0.3">
      <c r="A814" s="77"/>
      <c r="B814" s="77"/>
      <c r="C814" s="77"/>
      <c r="D814" s="77"/>
      <c r="E814" s="77"/>
      <c r="F814" s="77"/>
      <c r="G814" s="77"/>
      <c r="H814" s="77"/>
      <c r="I814" s="77"/>
      <c r="J814" s="77"/>
      <c r="K814" s="77"/>
      <c r="L814" s="77"/>
      <c r="M814" s="77"/>
      <c r="N814" s="77"/>
      <c r="O814" s="77"/>
      <c r="P814" s="77"/>
      <c r="Q814" s="77"/>
      <c r="R814" s="77"/>
      <c r="S814" s="77"/>
      <c r="T814" s="77"/>
      <c r="U814" s="77"/>
      <c r="V814" s="77"/>
      <c r="W814" s="77"/>
      <c r="X814" s="77"/>
      <c r="Y814" s="77"/>
      <c r="Z814" s="77"/>
      <c r="AA814" s="77"/>
      <c r="AB814" s="77"/>
      <c r="AC814" s="77"/>
      <c r="AD814" s="77"/>
      <c r="AE814" s="77"/>
      <c r="AF814" s="77"/>
      <c r="AG814" s="77"/>
      <c r="AH814" s="77"/>
      <c r="AI814" s="77"/>
      <c r="AJ814" s="77"/>
      <c r="AK814" s="77"/>
      <c r="AL814" s="77"/>
      <c r="AM814" s="77"/>
      <c r="AN814" s="77"/>
      <c r="AO814" s="77"/>
    </row>
    <row r="815" spans="1:41" ht="12.75" customHeight="1" x14ac:dyDescent="0.3">
      <c r="A815" s="77"/>
      <c r="B815" s="77"/>
      <c r="C815" s="77"/>
      <c r="D815" s="77"/>
      <c r="E815" s="77"/>
      <c r="F815" s="77"/>
      <c r="G815" s="77"/>
      <c r="H815" s="77"/>
      <c r="I815" s="77"/>
      <c r="J815" s="77"/>
      <c r="K815" s="77"/>
      <c r="L815" s="77"/>
      <c r="M815" s="77"/>
      <c r="N815" s="77"/>
      <c r="O815" s="77"/>
      <c r="P815" s="77"/>
      <c r="Q815" s="77"/>
      <c r="R815" s="77"/>
      <c r="S815" s="77"/>
      <c r="T815" s="77"/>
      <c r="U815" s="77"/>
      <c r="V815" s="77"/>
      <c r="W815" s="77"/>
      <c r="X815" s="77"/>
      <c r="Y815" s="77"/>
      <c r="Z815" s="77"/>
      <c r="AA815" s="77"/>
      <c r="AB815" s="77"/>
      <c r="AC815" s="77"/>
      <c r="AD815" s="77"/>
      <c r="AE815" s="77"/>
      <c r="AF815" s="77"/>
      <c r="AG815" s="77"/>
      <c r="AH815" s="77"/>
      <c r="AI815" s="77"/>
      <c r="AJ815" s="77"/>
      <c r="AK815" s="77"/>
      <c r="AL815" s="77"/>
      <c r="AM815" s="77"/>
      <c r="AN815" s="77"/>
      <c r="AO815" s="77"/>
    </row>
    <row r="816" spans="1:41" ht="12.75" customHeight="1" x14ac:dyDescent="0.3">
      <c r="A816" s="77"/>
      <c r="B816" s="77"/>
      <c r="C816" s="77"/>
      <c r="D816" s="77"/>
      <c r="E816" s="77"/>
      <c r="F816" s="77"/>
      <c r="G816" s="77"/>
      <c r="H816" s="77"/>
      <c r="I816" s="77"/>
      <c r="J816" s="77"/>
      <c r="K816" s="77"/>
      <c r="L816" s="77"/>
      <c r="M816" s="77"/>
      <c r="N816" s="77"/>
      <c r="O816" s="77"/>
      <c r="P816" s="77"/>
      <c r="Q816" s="77"/>
      <c r="R816" s="77"/>
      <c r="S816" s="77"/>
      <c r="T816" s="77"/>
      <c r="U816" s="77"/>
      <c r="V816" s="77"/>
      <c r="W816" s="77"/>
      <c r="X816" s="77"/>
      <c r="Y816" s="77"/>
      <c r="Z816" s="77"/>
      <c r="AA816" s="77"/>
      <c r="AB816" s="77"/>
      <c r="AC816" s="77"/>
      <c r="AD816" s="77"/>
      <c r="AE816" s="77"/>
      <c r="AF816" s="77"/>
      <c r="AG816" s="77"/>
      <c r="AH816" s="77"/>
      <c r="AI816" s="77"/>
      <c r="AJ816" s="77"/>
      <c r="AK816" s="77"/>
      <c r="AL816" s="77"/>
      <c r="AM816" s="77"/>
      <c r="AN816" s="77"/>
      <c r="AO816" s="77"/>
    </row>
    <row r="817" spans="1:41" ht="12.75" customHeight="1" x14ac:dyDescent="0.3">
      <c r="A817" s="77"/>
      <c r="B817" s="77"/>
      <c r="C817" s="77"/>
      <c r="D817" s="77"/>
      <c r="E817" s="77"/>
      <c r="F817" s="77"/>
      <c r="G817" s="77"/>
      <c r="H817" s="77"/>
      <c r="I817" s="77"/>
      <c r="J817" s="77"/>
      <c r="K817" s="77"/>
      <c r="L817" s="77"/>
      <c r="M817" s="77"/>
      <c r="N817" s="77"/>
      <c r="O817" s="77"/>
      <c r="P817" s="77"/>
      <c r="Q817" s="77"/>
      <c r="R817" s="77"/>
      <c r="S817" s="77"/>
      <c r="T817" s="77"/>
      <c r="U817" s="77"/>
      <c r="V817" s="77"/>
      <c r="W817" s="77"/>
      <c r="X817" s="77"/>
      <c r="Y817" s="77"/>
      <c r="Z817" s="77"/>
      <c r="AA817" s="77"/>
      <c r="AB817" s="77"/>
      <c r="AC817" s="77"/>
      <c r="AD817" s="77"/>
      <c r="AE817" s="77"/>
      <c r="AF817" s="77"/>
      <c r="AG817" s="77"/>
      <c r="AH817" s="77"/>
      <c r="AI817" s="77"/>
      <c r="AJ817" s="77"/>
      <c r="AK817" s="77"/>
      <c r="AL817" s="77"/>
      <c r="AM817" s="77"/>
      <c r="AN817" s="77"/>
      <c r="AO817" s="77"/>
    </row>
    <row r="818" spans="1:41" ht="12.75" customHeight="1" x14ac:dyDescent="0.3">
      <c r="A818" s="77"/>
      <c r="B818" s="77"/>
      <c r="C818" s="77"/>
      <c r="D818" s="77"/>
      <c r="E818" s="77"/>
      <c r="F818" s="77"/>
      <c r="G818" s="77"/>
      <c r="H818" s="77"/>
      <c r="I818" s="77"/>
      <c r="J818" s="77"/>
      <c r="K818" s="77"/>
      <c r="L818" s="77"/>
      <c r="M818" s="77"/>
      <c r="N818" s="77"/>
      <c r="O818" s="77"/>
      <c r="P818" s="77"/>
      <c r="Q818" s="77"/>
      <c r="R818" s="77"/>
      <c r="S818" s="77"/>
      <c r="T818" s="77"/>
      <c r="U818" s="77"/>
      <c r="V818" s="77"/>
      <c r="W818" s="77"/>
      <c r="X818" s="77"/>
      <c r="Y818" s="77"/>
      <c r="Z818" s="77"/>
      <c r="AA818" s="77"/>
      <c r="AB818" s="77"/>
      <c r="AC818" s="77"/>
      <c r="AD818" s="77"/>
      <c r="AE818" s="77"/>
      <c r="AF818" s="77"/>
      <c r="AG818" s="77"/>
      <c r="AH818" s="77"/>
      <c r="AI818" s="77"/>
      <c r="AJ818" s="77"/>
      <c r="AK818" s="77"/>
      <c r="AL818" s="77"/>
      <c r="AM818" s="77"/>
      <c r="AN818" s="77"/>
      <c r="AO818" s="77"/>
    </row>
    <row r="819" spans="1:41" ht="12.75" customHeight="1" x14ac:dyDescent="0.3">
      <c r="A819" s="77"/>
      <c r="B819" s="77"/>
      <c r="C819" s="77"/>
      <c r="D819" s="77"/>
      <c r="E819" s="77"/>
      <c r="F819" s="77"/>
      <c r="G819" s="77"/>
      <c r="H819" s="77"/>
      <c r="I819" s="77"/>
      <c r="J819" s="77"/>
      <c r="K819" s="77"/>
      <c r="L819" s="77"/>
      <c r="M819" s="77"/>
      <c r="N819" s="77"/>
      <c r="O819" s="77"/>
      <c r="P819" s="77"/>
      <c r="Q819" s="77"/>
      <c r="R819" s="77"/>
      <c r="S819" s="77"/>
      <c r="T819" s="77"/>
      <c r="U819" s="77"/>
      <c r="V819" s="77"/>
      <c r="W819" s="77"/>
      <c r="X819" s="77"/>
      <c r="Y819" s="77"/>
      <c r="Z819" s="77"/>
      <c r="AA819" s="77"/>
      <c r="AB819" s="77"/>
      <c r="AC819" s="77"/>
      <c r="AD819" s="77"/>
      <c r="AE819" s="77"/>
      <c r="AF819" s="77"/>
      <c r="AG819" s="77"/>
      <c r="AH819" s="77"/>
      <c r="AI819" s="77"/>
      <c r="AJ819" s="77"/>
      <c r="AK819" s="77"/>
      <c r="AL819" s="77"/>
      <c r="AM819" s="77"/>
      <c r="AN819" s="77"/>
      <c r="AO819" s="77"/>
    </row>
    <row r="820" spans="1:41" ht="12.75" customHeight="1" x14ac:dyDescent="0.3">
      <c r="A820" s="77"/>
      <c r="B820" s="77"/>
      <c r="C820" s="77"/>
      <c r="D820" s="77"/>
      <c r="E820" s="77"/>
      <c r="F820" s="77"/>
      <c r="G820" s="77"/>
      <c r="H820" s="77"/>
      <c r="I820" s="77"/>
      <c r="J820" s="77"/>
      <c r="K820" s="77"/>
      <c r="L820" s="77"/>
      <c r="M820" s="77"/>
      <c r="N820" s="77"/>
      <c r="O820" s="77"/>
      <c r="P820" s="77"/>
      <c r="Q820" s="77"/>
      <c r="R820" s="77"/>
      <c r="S820" s="77"/>
      <c r="T820" s="77"/>
      <c r="U820" s="77"/>
      <c r="V820" s="77"/>
      <c r="W820" s="77"/>
      <c r="X820" s="77"/>
      <c r="Y820" s="77"/>
      <c r="Z820" s="77"/>
      <c r="AA820" s="77"/>
      <c r="AB820" s="77"/>
      <c r="AC820" s="77"/>
      <c r="AD820" s="77"/>
      <c r="AE820" s="77"/>
      <c r="AF820" s="77"/>
      <c r="AG820" s="77"/>
      <c r="AH820" s="77"/>
      <c r="AI820" s="77"/>
      <c r="AJ820" s="77"/>
      <c r="AK820" s="77"/>
      <c r="AL820" s="77"/>
      <c r="AM820" s="77"/>
      <c r="AN820" s="77"/>
      <c r="AO820" s="77"/>
    </row>
    <row r="821" spans="1:41" ht="12.75" customHeight="1" x14ac:dyDescent="0.3">
      <c r="A821" s="77"/>
      <c r="B821" s="77"/>
      <c r="C821" s="77"/>
      <c r="D821" s="77"/>
      <c r="E821" s="77"/>
      <c r="F821" s="77"/>
      <c r="G821" s="77"/>
      <c r="H821" s="77"/>
      <c r="I821" s="77"/>
      <c r="J821" s="77"/>
      <c r="K821" s="77"/>
      <c r="L821" s="77"/>
      <c r="M821" s="77"/>
      <c r="N821" s="77"/>
      <c r="O821" s="77"/>
      <c r="P821" s="77"/>
      <c r="Q821" s="77"/>
      <c r="R821" s="77"/>
      <c r="S821" s="77"/>
      <c r="T821" s="77"/>
      <c r="U821" s="77"/>
      <c r="V821" s="77"/>
      <c r="W821" s="77"/>
      <c r="X821" s="77"/>
      <c r="Y821" s="77"/>
      <c r="Z821" s="77"/>
      <c r="AA821" s="77"/>
      <c r="AB821" s="77"/>
      <c r="AC821" s="77"/>
      <c r="AD821" s="77"/>
      <c r="AE821" s="77"/>
      <c r="AF821" s="77"/>
      <c r="AG821" s="77"/>
      <c r="AH821" s="77"/>
      <c r="AI821" s="77"/>
      <c r="AJ821" s="77"/>
      <c r="AK821" s="77"/>
      <c r="AL821" s="77"/>
      <c r="AM821" s="77"/>
      <c r="AN821" s="77"/>
      <c r="AO821" s="77"/>
    </row>
    <row r="822" spans="1:41" ht="12.75" customHeight="1" x14ac:dyDescent="0.3">
      <c r="A822" s="77"/>
      <c r="B822" s="77"/>
      <c r="C822" s="77"/>
      <c r="D822" s="77"/>
      <c r="E822" s="77"/>
      <c r="F822" s="77"/>
      <c r="G822" s="77"/>
      <c r="H822" s="77"/>
      <c r="I822" s="77"/>
      <c r="J822" s="77"/>
      <c r="K822" s="77"/>
      <c r="L822" s="77"/>
      <c r="M822" s="77"/>
      <c r="N822" s="77"/>
      <c r="O822" s="77"/>
      <c r="P822" s="77"/>
      <c r="Q822" s="77"/>
      <c r="R822" s="77"/>
      <c r="S822" s="77"/>
      <c r="T822" s="77"/>
      <c r="U822" s="77"/>
      <c r="V822" s="77"/>
      <c r="W822" s="77"/>
      <c r="X822" s="77"/>
      <c r="Y822" s="77"/>
      <c r="Z822" s="77"/>
      <c r="AA822" s="77"/>
      <c r="AB822" s="77"/>
      <c r="AC822" s="77"/>
      <c r="AD822" s="77"/>
      <c r="AE822" s="77"/>
      <c r="AF822" s="77"/>
      <c r="AG822" s="77"/>
      <c r="AH822" s="77"/>
      <c r="AI822" s="77"/>
      <c r="AJ822" s="77"/>
      <c r="AK822" s="77"/>
      <c r="AL822" s="77"/>
      <c r="AM822" s="77"/>
      <c r="AN822" s="77"/>
      <c r="AO822" s="77"/>
    </row>
    <row r="823" spans="1:41" ht="12.75" customHeight="1" x14ac:dyDescent="0.3">
      <c r="A823" s="77"/>
      <c r="B823" s="77"/>
      <c r="C823" s="77"/>
      <c r="D823" s="77"/>
      <c r="E823" s="77"/>
      <c r="F823" s="77"/>
      <c r="G823" s="77"/>
      <c r="H823" s="77"/>
      <c r="I823" s="77"/>
      <c r="J823" s="77"/>
      <c r="K823" s="77"/>
      <c r="L823" s="77"/>
      <c r="M823" s="77"/>
      <c r="N823" s="77"/>
      <c r="O823" s="77"/>
      <c r="P823" s="77"/>
      <c r="Q823" s="77"/>
      <c r="R823" s="77"/>
      <c r="S823" s="77"/>
      <c r="T823" s="77"/>
      <c r="U823" s="77"/>
      <c r="V823" s="77"/>
      <c r="W823" s="77"/>
      <c r="X823" s="77"/>
      <c r="Y823" s="77"/>
      <c r="Z823" s="77"/>
      <c r="AA823" s="77"/>
      <c r="AB823" s="77"/>
      <c r="AC823" s="77"/>
      <c r="AD823" s="77"/>
      <c r="AE823" s="77"/>
      <c r="AF823" s="77"/>
      <c r="AG823" s="77"/>
      <c r="AH823" s="77"/>
      <c r="AI823" s="77"/>
      <c r="AJ823" s="77"/>
      <c r="AK823" s="77"/>
      <c r="AL823" s="77"/>
      <c r="AM823" s="77"/>
      <c r="AN823" s="77"/>
      <c r="AO823" s="77"/>
    </row>
    <row r="824" spans="1:41" ht="12.75" customHeight="1" x14ac:dyDescent="0.3">
      <c r="A824" s="77"/>
      <c r="B824" s="77"/>
      <c r="C824" s="77"/>
      <c r="D824" s="77"/>
      <c r="E824" s="77"/>
      <c r="F824" s="77"/>
      <c r="G824" s="77"/>
      <c r="H824" s="77"/>
      <c r="I824" s="77"/>
      <c r="J824" s="77"/>
      <c r="K824" s="77"/>
      <c r="L824" s="77"/>
      <c r="M824" s="77"/>
      <c r="N824" s="77"/>
      <c r="O824" s="77"/>
      <c r="P824" s="77"/>
      <c r="Q824" s="77"/>
      <c r="R824" s="77"/>
      <c r="S824" s="77"/>
      <c r="T824" s="77"/>
      <c r="U824" s="77"/>
      <c r="V824" s="77"/>
      <c r="W824" s="77"/>
      <c r="X824" s="77"/>
      <c r="Y824" s="77"/>
      <c r="Z824" s="77"/>
      <c r="AA824" s="77"/>
      <c r="AB824" s="77"/>
      <c r="AC824" s="77"/>
      <c r="AD824" s="77"/>
      <c r="AE824" s="77"/>
      <c r="AF824" s="77"/>
      <c r="AG824" s="77"/>
      <c r="AH824" s="77"/>
      <c r="AI824" s="77"/>
      <c r="AJ824" s="77"/>
      <c r="AK824" s="77"/>
      <c r="AL824" s="77"/>
      <c r="AM824" s="77"/>
      <c r="AN824" s="77"/>
      <c r="AO824" s="77"/>
    </row>
    <row r="825" spans="1:41" ht="12.75" customHeight="1" x14ac:dyDescent="0.3">
      <c r="A825" s="77"/>
      <c r="B825" s="77"/>
      <c r="C825" s="77"/>
      <c r="D825" s="77"/>
      <c r="E825" s="77"/>
      <c r="F825" s="77"/>
      <c r="G825" s="77"/>
      <c r="H825" s="77"/>
      <c r="I825" s="77"/>
      <c r="J825" s="77"/>
      <c r="K825" s="77"/>
      <c r="L825" s="77"/>
      <c r="M825" s="77"/>
      <c r="N825" s="77"/>
      <c r="O825" s="77"/>
      <c r="P825" s="77"/>
      <c r="Q825" s="77"/>
      <c r="R825" s="77"/>
      <c r="S825" s="77"/>
      <c r="T825" s="77"/>
      <c r="U825" s="77"/>
      <c r="V825" s="77"/>
      <c r="W825" s="77"/>
      <c r="X825" s="77"/>
      <c r="Y825" s="77"/>
      <c r="Z825" s="77"/>
      <c r="AA825" s="77"/>
      <c r="AB825" s="77"/>
      <c r="AC825" s="77"/>
      <c r="AD825" s="77"/>
      <c r="AE825" s="77"/>
      <c r="AF825" s="77"/>
      <c r="AG825" s="77"/>
      <c r="AH825" s="77"/>
      <c r="AI825" s="77"/>
      <c r="AJ825" s="77"/>
      <c r="AK825" s="77"/>
      <c r="AL825" s="77"/>
      <c r="AM825" s="77"/>
      <c r="AN825" s="77"/>
      <c r="AO825" s="77"/>
    </row>
    <row r="826" spans="1:41" ht="12.75" customHeight="1" x14ac:dyDescent="0.3">
      <c r="A826" s="77"/>
      <c r="B826" s="77"/>
      <c r="C826" s="77"/>
      <c r="D826" s="77"/>
      <c r="E826" s="77"/>
      <c r="F826" s="77"/>
      <c r="G826" s="77"/>
      <c r="H826" s="77"/>
      <c r="I826" s="77"/>
      <c r="J826" s="77"/>
      <c r="K826" s="77"/>
      <c r="L826" s="77"/>
      <c r="M826" s="77"/>
      <c r="N826" s="77"/>
      <c r="O826" s="77"/>
      <c r="P826" s="77"/>
      <c r="Q826" s="77"/>
      <c r="R826" s="77"/>
      <c r="S826" s="77"/>
      <c r="T826" s="77"/>
      <c r="U826" s="77"/>
      <c r="V826" s="77"/>
      <c r="W826" s="77"/>
      <c r="X826" s="77"/>
      <c r="Y826" s="77"/>
      <c r="Z826" s="77"/>
      <c r="AA826" s="77"/>
      <c r="AB826" s="77"/>
      <c r="AC826" s="77"/>
      <c r="AD826" s="77"/>
      <c r="AE826" s="77"/>
      <c r="AF826" s="77"/>
      <c r="AG826" s="77"/>
      <c r="AH826" s="77"/>
      <c r="AI826" s="77"/>
      <c r="AJ826" s="77"/>
      <c r="AK826" s="77"/>
      <c r="AL826" s="77"/>
      <c r="AM826" s="77"/>
      <c r="AN826" s="77"/>
      <c r="AO826" s="77"/>
    </row>
    <row r="827" spans="1:41" ht="12.75" customHeight="1" x14ac:dyDescent="0.3">
      <c r="A827" s="77"/>
      <c r="B827" s="77"/>
      <c r="C827" s="77"/>
      <c r="D827" s="77"/>
      <c r="E827" s="77"/>
      <c r="F827" s="77"/>
      <c r="G827" s="77"/>
      <c r="H827" s="77"/>
      <c r="I827" s="77"/>
      <c r="J827" s="77"/>
      <c r="K827" s="77"/>
      <c r="L827" s="77"/>
      <c r="M827" s="77"/>
      <c r="N827" s="77"/>
      <c r="O827" s="77"/>
      <c r="P827" s="77"/>
      <c r="Q827" s="77"/>
      <c r="R827" s="77"/>
      <c r="S827" s="77"/>
      <c r="T827" s="77"/>
      <c r="U827" s="77"/>
      <c r="V827" s="77"/>
      <c r="W827" s="77"/>
      <c r="X827" s="77"/>
      <c r="Y827" s="77"/>
      <c r="Z827" s="77"/>
      <c r="AA827" s="77"/>
      <c r="AB827" s="77"/>
      <c r="AC827" s="77"/>
      <c r="AD827" s="77"/>
      <c r="AE827" s="77"/>
      <c r="AF827" s="77"/>
      <c r="AG827" s="77"/>
      <c r="AH827" s="77"/>
      <c r="AI827" s="77"/>
      <c r="AJ827" s="77"/>
      <c r="AK827" s="77"/>
      <c r="AL827" s="77"/>
      <c r="AM827" s="77"/>
      <c r="AN827" s="77"/>
      <c r="AO827" s="77"/>
    </row>
    <row r="828" spans="1:41" ht="12.75" customHeight="1" x14ac:dyDescent="0.3">
      <c r="A828" s="77"/>
      <c r="B828" s="77"/>
      <c r="C828" s="77"/>
      <c r="D828" s="77"/>
      <c r="E828" s="77"/>
      <c r="F828" s="77"/>
      <c r="G828" s="77"/>
      <c r="H828" s="77"/>
      <c r="I828" s="77"/>
      <c r="J828" s="77"/>
      <c r="K828" s="77"/>
      <c r="L828" s="77"/>
      <c r="M828" s="77"/>
      <c r="N828" s="77"/>
      <c r="O828" s="77"/>
      <c r="P828" s="77"/>
      <c r="Q828" s="77"/>
      <c r="R828" s="77"/>
      <c r="S828" s="77"/>
      <c r="T828" s="77"/>
      <c r="U828" s="77"/>
      <c r="V828" s="77"/>
      <c r="W828" s="77"/>
      <c r="X828" s="77"/>
      <c r="Y828" s="77"/>
      <c r="Z828" s="77"/>
      <c r="AA828" s="77"/>
      <c r="AB828" s="77"/>
      <c r="AC828" s="77"/>
      <c r="AD828" s="77"/>
      <c r="AE828" s="77"/>
      <c r="AF828" s="77"/>
      <c r="AG828" s="77"/>
      <c r="AH828" s="77"/>
      <c r="AI828" s="77"/>
      <c r="AJ828" s="77"/>
      <c r="AK828" s="77"/>
      <c r="AL828" s="77"/>
      <c r="AM828" s="77"/>
      <c r="AN828" s="77"/>
      <c r="AO828" s="77"/>
    </row>
    <row r="829" spans="1:41" ht="12.75" customHeight="1" x14ac:dyDescent="0.3">
      <c r="A829" s="77"/>
      <c r="B829" s="77"/>
      <c r="C829" s="77"/>
      <c r="D829" s="77"/>
      <c r="E829" s="77"/>
      <c r="F829" s="77"/>
      <c r="G829" s="77"/>
      <c r="H829" s="77"/>
      <c r="I829" s="77"/>
      <c r="J829" s="77"/>
      <c r="K829" s="77"/>
      <c r="L829" s="77"/>
      <c r="M829" s="77"/>
      <c r="N829" s="77"/>
      <c r="O829" s="77"/>
      <c r="P829" s="77"/>
      <c r="Q829" s="77"/>
      <c r="R829" s="77"/>
      <c r="S829" s="77"/>
      <c r="T829" s="77"/>
      <c r="U829" s="77"/>
      <c r="V829" s="77"/>
      <c r="W829" s="77"/>
      <c r="X829" s="77"/>
      <c r="Y829" s="77"/>
      <c r="Z829" s="77"/>
      <c r="AA829" s="77"/>
      <c r="AB829" s="77"/>
      <c r="AC829" s="77"/>
      <c r="AD829" s="77"/>
      <c r="AE829" s="77"/>
      <c r="AF829" s="77"/>
      <c r="AG829" s="77"/>
      <c r="AH829" s="77"/>
      <c r="AI829" s="77"/>
      <c r="AJ829" s="77"/>
      <c r="AK829" s="77"/>
      <c r="AL829" s="77"/>
      <c r="AM829" s="77"/>
      <c r="AN829" s="77"/>
      <c r="AO829" s="77"/>
    </row>
    <row r="830" spans="1:41" ht="12.75" customHeight="1" x14ac:dyDescent="0.3">
      <c r="A830" s="77"/>
      <c r="B830" s="77"/>
      <c r="C830" s="77"/>
      <c r="D830" s="77"/>
      <c r="E830" s="77"/>
      <c r="F830" s="77"/>
      <c r="G830" s="77"/>
      <c r="H830" s="77"/>
      <c r="I830" s="77"/>
      <c r="J830" s="77"/>
      <c r="K830" s="77"/>
      <c r="L830" s="77"/>
      <c r="M830" s="77"/>
      <c r="N830" s="77"/>
      <c r="O830" s="77"/>
      <c r="P830" s="77"/>
      <c r="Q830" s="77"/>
      <c r="R830" s="77"/>
      <c r="S830" s="77"/>
      <c r="T830" s="77"/>
      <c r="U830" s="77"/>
      <c r="V830" s="77"/>
      <c r="W830" s="77"/>
      <c r="X830" s="77"/>
      <c r="Y830" s="77"/>
      <c r="Z830" s="77"/>
      <c r="AA830" s="77"/>
      <c r="AB830" s="77"/>
      <c r="AC830" s="77"/>
      <c r="AD830" s="77"/>
      <c r="AE830" s="77"/>
      <c r="AF830" s="77"/>
      <c r="AG830" s="77"/>
      <c r="AH830" s="77"/>
      <c r="AI830" s="77"/>
      <c r="AJ830" s="77"/>
      <c r="AK830" s="77"/>
      <c r="AL830" s="77"/>
      <c r="AM830" s="77"/>
      <c r="AN830" s="77"/>
      <c r="AO830" s="77"/>
    </row>
    <row r="831" spans="1:41" ht="12.75" customHeight="1" x14ac:dyDescent="0.3">
      <c r="A831" s="77"/>
      <c r="B831" s="77"/>
      <c r="C831" s="77"/>
      <c r="D831" s="77"/>
      <c r="E831" s="77"/>
      <c r="F831" s="77"/>
      <c r="G831" s="77"/>
      <c r="H831" s="77"/>
      <c r="I831" s="77"/>
      <c r="J831" s="77"/>
      <c r="K831" s="77"/>
      <c r="L831" s="77"/>
      <c r="M831" s="77"/>
      <c r="N831" s="77"/>
      <c r="O831" s="77"/>
      <c r="P831" s="77"/>
      <c r="Q831" s="77"/>
      <c r="R831" s="77"/>
      <c r="S831" s="77"/>
      <c r="T831" s="77"/>
      <c r="U831" s="77"/>
      <c r="V831" s="77"/>
      <c r="W831" s="77"/>
      <c r="X831" s="77"/>
      <c r="Y831" s="77"/>
      <c r="Z831" s="77"/>
      <c r="AA831" s="77"/>
      <c r="AB831" s="77"/>
      <c r="AC831" s="77"/>
      <c r="AD831" s="77"/>
      <c r="AE831" s="77"/>
      <c r="AF831" s="77"/>
      <c r="AG831" s="77"/>
      <c r="AH831" s="77"/>
      <c r="AI831" s="77"/>
      <c r="AJ831" s="77"/>
      <c r="AK831" s="77"/>
      <c r="AL831" s="77"/>
      <c r="AM831" s="77"/>
      <c r="AN831" s="77"/>
      <c r="AO831" s="77"/>
    </row>
    <row r="832" spans="1:41" ht="12.75" customHeight="1" x14ac:dyDescent="0.3">
      <c r="A832" s="77"/>
      <c r="B832" s="77"/>
      <c r="C832" s="77"/>
      <c r="D832" s="77"/>
      <c r="E832" s="77"/>
      <c r="F832" s="77"/>
      <c r="G832" s="77"/>
      <c r="H832" s="77"/>
      <c r="I832" s="77"/>
      <c r="J832" s="77"/>
      <c r="K832" s="77"/>
      <c r="L832" s="77"/>
      <c r="M832" s="77"/>
      <c r="N832" s="77"/>
      <c r="O832" s="77"/>
      <c r="P832" s="77"/>
      <c r="Q832" s="77"/>
      <c r="R832" s="77"/>
      <c r="S832" s="77"/>
      <c r="T832" s="77"/>
      <c r="U832" s="77"/>
      <c r="V832" s="77"/>
      <c r="W832" s="77"/>
      <c r="X832" s="77"/>
      <c r="Y832" s="77"/>
      <c r="Z832" s="77"/>
      <c r="AA832" s="77"/>
      <c r="AB832" s="77"/>
      <c r="AC832" s="77"/>
      <c r="AD832" s="77"/>
      <c r="AE832" s="77"/>
      <c r="AF832" s="77"/>
      <c r="AG832" s="77"/>
      <c r="AH832" s="77"/>
      <c r="AI832" s="77"/>
      <c r="AJ832" s="77"/>
      <c r="AK832" s="77"/>
      <c r="AL832" s="77"/>
      <c r="AM832" s="77"/>
      <c r="AN832" s="77"/>
      <c r="AO832" s="77"/>
    </row>
    <row r="833" spans="1:41" ht="12.75" customHeight="1" x14ac:dyDescent="0.3">
      <c r="A833" s="77"/>
      <c r="B833" s="77"/>
      <c r="C833" s="77"/>
      <c r="D833" s="77"/>
      <c r="E833" s="77"/>
      <c r="F833" s="77"/>
      <c r="G833" s="77"/>
      <c r="H833" s="77"/>
      <c r="I833" s="77"/>
      <c r="J833" s="77"/>
      <c r="K833" s="77"/>
      <c r="L833" s="77"/>
      <c r="M833" s="77"/>
      <c r="N833" s="77"/>
      <c r="O833" s="77"/>
      <c r="P833" s="77"/>
      <c r="Q833" s="77"/>
      <c r="R833" s="77"/>
      <c r="S833" s="77"/>
      <c r="T833" s="77"/>
      <c r="U833" s="77"/>
      <c r="V833" s="77"/>
      <c r="W833" s="77"/>
      <c r="X833" s="77"/>
      <c r="Y833" s="77"/>
      <c r="Z833" s="77"/>
      <c r="AA833" s="77"/>
      <c r="AB833" s="77"/>
      <c r="AC833" s="77"/>
      <c r="AD833" s="77"/>
      <c r="AE833" s="77"/>
      <c r="AF833" s="77"/>
      <c r="AG833" s="77"/>
      <c r="AH833" s="77"/>
      <c r="AI833" s="77"/>
      <c r="AJ833" s="77"/>
      <c r="AK833" s="77"/>
      <c r="AL833" s="77"/>
      <c r="AM833" s="77"/>
      <c r="AN833" s="77"/>
      <c r="AO833" s="77"/>
    </row>
    <row r="834" spans="1:41" ht="12.75" customHeight="1" x14ac:dyDescent="0.3">
      <c r="A834" s="77"/>
      <c r="B834" s="77"/>
      <c r="C834" s="77"/>
      <c r="D834" s="77"/>
      <c r="E834" s="77"/>
      <c r="F834" s="77"/>
      <c r="G834" s="77"/>
      <c r="H834" s="77"/>
      <c r="I834" s="77"/>
      <c r="J834" s="77"/>
      <c r="K834" s="77"/>
      <c r="L834" s="77"/>
      <c r="M834" s="77"/>
      <c r="N834" s="77"/>
      <c r="O834" s="77"/>
      <c r="P834" s="77"/>
      <c r="Q834" s="77"/>
      <c r="R834" s="77"/>
      <c r="S834" s="77"/>
      <c r="T834" s="77"/>
      <c r="U834" s="77"/>
      <c r="V834" s="77"/>
      <c r="W834" s="77"/>
      <c r="X834" s="77"/>
      <c r="Y834" s="77"/>
      <c r="Z834" s="77"/>
      <c r="AA834" s="77"/>
      <c r="AB834" s="77"/>
      <c r="AC834" s="77"/>
      <c r="AD834" s="77"/>
      <c r="AE834" s="77"/>
      <c r="AF834" s="77"/>
      <c r="AG834" s="77"/>
      <c r="AH834" s="77"/>
      <c r="AI834" s="77"/>
      <c r="AJ834" s="77"/>
      <c r="AK834" s="77"/>
      <c r="AL834" s="77"/>
      <c r="AM834" s="77"/>
      <c r="AN834" s="77"/>
      <c r="AO834" s="77"/>
    </row>
    <row r="835" spans="1:41" ht="12.75" customHeight="1" x14ac:dyDescent="0.3">
      <c r="A835" s="77"/>
      <c r="B835" s="77"/>
      <c r="C835" s="77"/>
      <c r="D835" s="77"/>
      <c r="E835" s="77"/>
      <c r="F835" s="77"/>
      <c r="G835" s="77"/>
      <c r="H835" s="77"/>
      <c r="I835" s="77"/>
      <c r="J835" s="77"/>
      <c r="K835" s="77"/>
      <c r="L835" s="77"/>
      <c r="M835" s="77"/>
      <c r="N835" s="77"/>
      <c r="O835" s="77"/>
      <c r="P835" s="77"/>
      <c r="Q835" s="77"/>
      <c r="R835" s="77"/>
      <c r="S835" s="77"/>
      <c r="T835" s="77"/>
      <c r="U835" s="77"/>
      <c r="V835" s="77"/>
      <c r="W835" s="77"/>
      <c r="X835" s="77"/>
      <c r="Y835" s="77"/>
      <c r="Z835" s="77"/>
      <c r="AA835" s="77"/>
      <c r="AB835" s="77"/>
      <c r="AC835" s="77"/>
      <c r="AD835" s="77"/>
      <c r="AE835" s="77"/>
      <c r="AF835" s="77"/>
      <c r="AG835" s="77"/>
      <c r="AH835" s="77"/>
      <c r="AI835" s="77"/>
      <c r="AJ835" s="77"/>
      <c r="AK835" s="77"/>
      <c r="AL835" s="77"/>
      <c r="AM835" s="77"/>
      <c r="AN835" s="77"/>
      <c r="AO835" s="77"/>
    </row>
    <row r="836" spans="1:41" ht="12.75" customHeight="1" x14ac:dyDescent="0.3">
      <c r="A836" s="77"/>
      <c r="B836" s="77"/>
      <c r="C836" s="77"/>
      <c r="D836" s="77"/>
      <c r="E836" s="77"/>
      <c r="F836" s="77"/>
      <c r="G836" s="77"/>
      <c r="H836" s="77"/>
      <c r="I836" s="77"/>
      <c r="J836" s="77"/>
      <c r="K836" s="77"/>
      <c r="L836" s="77"/>
      <c r="M836" s="77"/>
      <c r="N836" s="77"/>
      <c r="O836" s="77"/>
      <c r="P836" s="77"/>
      <c r="Q836" s="77"/>
      <c r="R836" s="77"/>
      <c r="S836" s="77"/>
      <c r="T836" s="77"/>
      <c r="U836" s="77"/>
      <c r="V836" s="77"/>
      <c r="W836" s="77"/>
      <c r="X836" s="77"/>
      <c r="Y836" s="77"/>
      <c r="Z836" s="77"/>
      <c r="AA836" s="77"/>
      <c r="AB836" s="77"/>
      <c r="AC836" s="77"/>
      <c r="AD836" s="77"/>
      <c r="AE836" s="77"/>
      <c r="AF836" s="77"/>
      <c r="AG836" s="77"/>
      <c r="AH836" s="77"/>
      <c r="AI836" s="77"/>
      <c r="AJ836" s="77"/>
      <c r="AK836" s="77"/>
      <c r="AL836" s="77"/>
      <c r="AM836" s="77"/>
      <c r="AN836" s="77"/>
      <c r="AO836" s="77"/>
    </row>
    <row r="837" spans="1:41" ht="12.75" customHeight="1" x14ac:dyDescent="0.3">
      <c r="A837" s="77"/>
      <c r="B837" s="77"/>
      <c r="C837" s="77"/>
      <c r="D837" s="77"/>
      <c r="E837" s="77"/>
      <c r="F837" s="77"/>
      <c r="G837" s="77"/>
      <c r="H837" s="77"/>
      <c r="I837" s="77"/>
      <c r="J837" s="77"/>
      <c r="K837" s="77"/>
      <c r="L837" s="77"/>
      <c r="M837" s="77"/>
      <c r="N837" s="77"/>
      <c r="O837" s="77"/>
      <c r="P837" s="77"/>
      <c r="Q837" s="77"/>
      <c r="R837" s="77"/>
      <c r="S837" s="77"/>
      <c r="T837" s="77"/>
      <c r="U837" s="77"/>
      <c r="V837" s="77"/>
      <c r="W837" s="77"/>
      <c r="X837" s="77"/>
      <c r="Y837" s="77"/>
      <c r="Z837" s="77"/>
      <c r="AA837" s="77"/>
      <c r="AB837" s="77"/>
      <c r="AC837" s="77"/>
      <c r="AD837" s="77"/>
      <c r="AE837" s="77"/>
      <c r="AF837" s="77"/>
      <c r="AG837" s="77"/>
      <c r="AH837" s="77"/>
      <c r="AI837" s="77"/>
      <c r="AJ837" s="77"/>
      <c r="AK837" s="77"/>
      <c r="AL837" s="77"/>
      <c r="AM837" s="77"/>
      <c r="AN837" s="77"/>
      <c r="AO837" s="77"/>
    </row>
    <row r="838" spans="1:41" ht="12.75" customHeight="1" x14ac:dyDescent="0.3">
      <c r="A838" s="77"/>
      <c r="B838" s="77"/>
      <c r="C838" s="77"/>
      <c r="D838" s="77"/>
      <c r="E838" s="77"/>
      <c r="F838" s="77"/>
      <c r="G838" s="77"/>
      <c r="H838" s="77"/>
      <c r="I838" s="77"/>
      <c r="J838" s="77"/>
      <c r="K838" s="77"/>
      <c r="L838" s="77"/>
      <c r="M838" s="77"/>
      <c r="N838" s="77"/>
      <c r="O838" s="77"/>
      <c r="P838" s="77"/>
      <c r="Q838" s="77"/>
      <c r="R838" s="77"/>
      <c r="S838" s="77"/>
      <c r="T838" s="77"/>
      <c r="U838" s="77"/>
      <c r="V838" s="77"/>
      <c r="W838" s="77"/>
      <c r="X838" s="77"/>
      <c r="Y838" s="77"/>
      <c r="Z838" s="77"/>
      <c r="AA838" s="77"/>
      <c r="AB838" s="77"/>
      <c r="AC838" s="77"/>
      <c r="AD838" s="77"/>
      <c r="AE838" s="77"/>
      <c r="AF838" s="77"/>
      <c r="AG838" s="77"/>
      <c r="AH838" s="77"/>
      <c r="AI838" s="77"/>
      <c r="AJ838" s="77"/>
      <c r="AK838" s="77"/>
      <c r="AL838" s="77"/>
      <c r="AM838" s="77"/>
      <c r="AN838" s="77"/>
      <c r="AO838" s="77"/>
    </row>
    <row r="839" spans="1:41" ht="12.75" customHeight="1" x14ac:dyDescent="0.3">
      <c r="A839" s="77"/>
      <c r="B839" s="77"/>
      <c r="C839" s="77"/>
      <c r="D839" s="77"/>
      <c r="E839" s="77"/>
      <c r="F839" s="77"/>
      <c r="G839" s="77"/>
      <c r="H839" s="77"/>
      <c r="I839" s="77"/>
      <c r="J839" s="77"/>
      <c r="K839" s="77"/>
      <c r="L839" s="77"/>
      <c r="M839" s="77"/>
      <c r="N839" s="77"/>
      <c r="O839" s="77"/>
      <c r="P839" s="77"/>
      <c r="Q839" s="77"/>
      <c r="R839" s="77"/>
      <c r="S839" s="77"/>
      <c r="T839" s="77"/>
      <c r="U839" s="77"/>
      <c r="V839" s="77"/>
      <c r="W839" s="77"/>
      <c r="X839" s="77"/>
      <c r="Y839" s="77"/>
      <c r="Z839" s="77"/>
      <c r="AA839" s="77"/>
      <c r="AB839" s="77"/>
      <c r="AC839" s="77"/>
      <c r="AD839" s="77"/>
      <c r="AE839" s="77"/>
      <c r="AF839" s="77"/>
      <c r="AG839" s="77"/>
      <c r="AH839" s="77"/>
      <c r="AI839" s="77"/>
      <c r="AJ839" s="77"/>
      <c r="AK839" s="77"/>
      <c r="AL839" s="77"/>
      <c r="AM839" s="77"/>
      <c r="AN839" s="77"/>
      <c r="AO839" s="77"/>
    </row>
    <row r="840" spans="1:41" ht="12.75" customHeight="1" x14ac:dyDescent="0.3">
      <c r="A840" s="77"/>
      <c r="B840" s="77"/>
      <c r="C840" s="77"/>
      <c r="D840" s="77"/>
      <c r="E840" s="77"/>
      <c r="F840" s="77"/>
      <c r="G840" s="77"/>
      <c r="H840" s="77"/>
      <c r="I840" s="77"/>
      <c r="J840" s="77"/>
      <c r="K840" s="77"/>
      <c r="L840" s="77"/>
      <c r="M840" s="77"/>
      <c r="N840" s="77"/>
      <c r="O840" s="77"/>
      <c r="P840" s="77"/>
      <c r="Q840" s="77"/>
      <c r="R840" s="77"/>
      <c r="S840" s="77"/>
      <c r="T840" s="77"/>
      <c r="U840" s="77"/>
      <c r="V840" s="77"/>
      <c r="W840" s="77"/>
      <c r="X840" s="77"/>
      <c r="Y840" s="77"/>
      <c r="Z840" s="77"/>
      <c r="AA840" s="77"/>
      <c r="AB840" s="77"/>
      <c r="AC840" s="77"/>
      <c r="AD840" s="77"/>
      <c r="AE840" s="77"/>
      <c r="AF840" s="77"/>
      <c r="AG840" s="77"/>
      <c r="AH840" s="77"/>
      <c r="AI840" s="77"/>
      <c r="AJ840" s="77"/>
      <c r="AK840" s="77"/>
      <c r="AL840" s="77"/>
      <c r="AM840" s="77"/>
      <c r="AN840" s="77"/>
      <c r="AO840" s="77"/>
    </row>
    <row r="841" spans="1:41" ht="12.75" customHeight="1" x14ac:dyDescent="0.3">
      <c r="A841" s="77"/>
      <c r="B841" s="77"/>
      <c r="C841" s="77"/>
      <c r="D841" s="77"/>
      <c r="E841" s="77"/>
      <c r="F841" s="77"/>
      <c r="G841" s="77"/>
      <c r="H841" s="77"/>
      <c r="I841" s="77"/>
      <c r="J841" s="77"/>
      <c r="K841" s="77"/>
      <c r="L841" s="77"/>
      <c r="M841" s="77"/>
      <c r="N841" s="77"/>
      <c r="O841" s="77"/>
      <c r="P841" s="77"/>
      <c r="Q841" s="77"/>
      <c r="R841" s="77"/>
      <c r="S841" s="77"/>
      <c r="T841" s="77"/>
      <c r="U841" s="77"/>
      <c r="V841" s="77"/>
      <c r="W841" s="77"/>
      <c r="X841" s="77"/>
      <c r="Y841" s="77"/>
      <c r="Z841" s="77"/>
      <c r="AA841" s="77"/>
      <c r="AB841" s="77"/>
      <c r="AC841" s="77"/>
      <c r="AD841" s="77"/>
      <c r="AE841" s="77"/>
      <c r="AF841" s="77"/>
      <c r="AG841" s="77"/>
      <c r="AH841" s="77"/>
      <c r="AI841" s="77"/>
      <c r="AJ841" s="77"/>
      <c r="AK841" s="77"/>
      <c r="AL841" s="77"/>
      <c r="AM841" s="77"/>
      <c r="AN841" s="77"/>
      <c r="AO841" s="77"/>
    </row>
    <row r="842" spans="1:41" ht="12.75" customHeight="1" x14ac:dyDescent="0.3">
      <c r="A842" s="77"/>
      <c r="B842" s="77"/>
      <c r="C842" s="77"/>
      <c r="D842" s="77"/>
      <c r="E842" s="77"/>
      <c r="F842" s="77"/>
      <c r="G842" s="77"/>
      <c r="H842" s="77"/>
      <c r="I842" s="77"/>
      <c r="J842" s="77"/>
      <c r="K842" s="77"/>
      <c r="L842" s="77"/>
      <c r="M842" s="77"/>
      <c r="N842" s="77"/>
      <c r="O842" s="77"/>
      <c r="P842" s="77"/>
      <c r="Q842" s="77"/>
      <c r="R842" s="77"/>
      <c r="S842" s="77"/>
      <c r="T842" s="77"/>
      <c r="U842" s="77"/>
      <c r="V842" s="77"/>
      <c r="W842" s="77"/>
      <c r="X842" s="77"/>
      <c r="Y842" s="77"/>
      <c r="Z842" s="77"/>
      <c r="AA842" s="77"/>
      <c r="AB842" s="77"/>
      <c r="AC842" s="77"/>
      <c r="AD842" s="77"/>
      <c r="AE842" s="77"/>
      <c r="AF842" s="77"/>
      <c r="AG842" s="77"/>
      <c r="AH842" s="77"/>
      <c r="AI842" s="77"/>
      <c r="AJ842" s="77"/>
      <c r="AK842" s="77"/>
      <c r="AL842" s="77"/>
      <c r="AM842" s="77"/>
      <c r="AN842" s="77"/>
      <c r="AO842" s="77"/>
    </row>
    <row r="843" spans="1:41" ht="12.75" customHeight="1" x14ac:dyDescent="0.3">
      <c r="A843" s="77"/>
      <c r="B843" s="77"/>
      <c r="C843" s="77"/>
      <c r="D843" s="77"/>
      <c r="E843" s="77"/>
      <c r="F843" s="77"/>
      <c r="G843" s="77"/>
      <c r="H843" s="77"/>
      <c r="I843" s="77"/>
      <c r="J843" s="77"/>
      <c r="K843" s="77"/>
      <c r="L843" s="77"/>
      <c r="M843" s="77"/>
      <c r="N843" s="77"/>
      <c r="O843" s="77"/>
      <c r="P843" s="77"/>
      <c r="Q843" s="77"/>
      <c r="R843" s="77"/>
      <c r="S843" s="77"/>
      <c r="T843" s="77"/>
      <c r="U843" s="77"/>
      <c r="V843" s="77"/>
      <c r="W843" s="77"/>
      <c r="X843" s="77"/>
      <c r="Y843" s="77"/>
      <c r="Z843" s="77"/>
      <c r="AA843" s="77"/>
      <c r="AB843" s="77"/>
      <c r="AC843" s="77"/>
      <c r="AD843" s="77"/>
      <c r="AE843" s="77"/>
      <c r="AF843" s="77"/>
      <c r="AG843" s="77"/>
      <c r="AH843" s="77"/>
      <c r="AI843" s="77"/>
      <c r="AJ843" s="77"/>
      <c r="AK843" s="77"/>
      <c r="AL843" s="77"/>
      <c r="AM843" s="77"/>
      <c r="AN843" s="77"/>
      <c r="AO843" s="77"/>
    </row>
    <row r="844" spans="1:41" ht="12.75" customHeight="1" x14ac:dyDescent="0.3">
      <c r="A844" s="77"/>
      <c r="B844" s="77"/>
      <c r="C844" s="77"/>
      <c r="D844" s="77"/>
      <c r="E844" s="77"/>
      <c r="F844" s="77"/>
      <c r="G844" s="77"/>
      <c r="H844" s="77"/>
      <c r="I844" s="77"/>
      <c r="J844" s="77"/>
      <c r="K844" s="77"/>
      <c r="L844" s="77"/>
      <c r="M844" s="77"/>
      <c r="N844" s="77"/>
      <c r="O844" s="77"/>
      <c r="P844" s="77"/>
      <c r="Q844" s="77"/>
      <c r="R844" s="77"/>
      <c r="S844" s="77"/>
      <c r="T844" s="77"/>
      <c r="U844" s="77"/>
      <c r="V844" s="77"/>
      <c r="W844" s="77"/>
      <c r="X844" s="77"/>
      <c r="Y844" s="77"/>
      <c r="Z844" s="77"/>
      <c r="AA844" s="77"/>
      <c r="AB844" s="77"/>
      <c r="AC844" s="77"/>
      <c r="AD844" s="77"/>
      <c r="AE844" s="77"/>
      <c r="AF844" s="77"/>
      <c r="AG844" s="77"/>
      <c r="AH844" s="77"/>
      <c r="AI844" s="77"/>
      <c r="AJ844" s="77"/>
      <c r="AK844" s="77"/>
      <c r="AL844" s="77"/>
      <c r="AM844" s="77"/>
      <c r="AN844" s="77"/>
      <c r="AO844" s="77"/>
    </row>
    <row r="845" spans="1:41" ht="12.75" customHeight="1" x14ac:dyDescent="0.3">
      <c r="A845" s="77"/>
      <c r="B845" s="77"/>
      <c r="C845" s="77"/>
      <c r="D845" s="77"/>
      <c r="E845" s="77"/>
      <c r="F845" s="77"/>
      <c r="G845" s="77"/>
      <c r="H845" s="77"/>
      <c r="I845" s="77"/>
      <c r="J845" s="77"/>
      <c r="K845" s="77"/>
      <c r="L845" s="77"/>
      <c r="M845" s="77"/>
      <c r="N845" s="77"/>
      <c r="O845" s="77"/>
      <c r="P845" s="77"/>
      <c r="Q845" s="77"/>
      <c r="R845" s="77"/>
      <c r="S845" s="77"/>
      <c r="T845" s="77"/>
      <c r="U845" s="77"/>
      <c r="V845" s="77"/>
      <c r="W845" s="77"/>
      <c r="X845" s="77"/>
      <c r="Y845" s="77"/>
      <c r="Z845" s="77"/>
      <c r="AA845" s="77"/>
      <c r="AB845" s="77"/>
      <c r="AC845" s="77"/>
      <c r="AD845" s="77"/>
      <c r="AE845" s="77"/>
      <c r="AF845" s="77"/>
      <c r="AG845" s="77"/>
      <c r="AH845" s="77"/>
      <c r="AI845" s="77"/>
      <c r="AJ845" s="77"/>
      <c r="AK845" s="77"/>
      <c r="AL845" s="77"/>
      <c r="AM845" s="77"/>
      <c r="AN845" s="77"/>
      <c r="AO845" s="77"/>
    </row>
    <row r="846" spans="1:41" ht="12.75" customHeight="1" x14ac:dyDescent="0.3">
      <c r="A846" s="77"/>
      <c r="B846" s="77"/>
      <c r="C846" s="77"/>
      <c r="D846" s="77"/>
      <c r="E846" s="77"/>
      <c r="F846" s="77"/>
      <c r="G846" s="77"/>
      <c r="H846" s="77"/>
      <c r="I846" s="77"/>
      <c r="J846" s="77"/>
      <c r="K846" s="77"/>
      <c r="L846" s="77"/>
      <c r="M846" s="77"/>
      <c r="N846" s="77"/>
      <c r="O846" s="77"/>
      <c r="P846" s="77"/>
      <c r="Q846" s="77"/>
      <c r="R846" s="77"/>
      <c r="S846" s="77"/>
      <c r="T846" s="77"/>
      <c r="U846" s="77"/>
      <c r="V846" s="77"/>
      <c r="W846" s="77"/>
      <c r="X846" s="77"/>
      <c r="Y846" s="77"/>
      <c r="Z846" s="77"/>
      <c r="AA846" s="77"/>
      <c r="AB846" s="77"/>
      <c r="AC846" s="77"/>
      <c r="AD846" s="77"/>
      <c r="AE846" s="77"/>
      <c r="AF846" s="77"/>
      <c r="AG846" s="77"/>
      <c r="AH846" s="77"/>
      <c r="AI846" s="77"/>
      <c r="AJ846" s="77"/>
      <c r="AK846" s="77"/>
      <c r="AL846" s="77"/>
      <c r="AM846" s="77"/>
      <c r="AN846" s="77"/>
      <c r="AO846" s="77"/>
    </row>
    <row r="847" spans="1:41" ht="12.75" customHeight="1" x14ac:dyDescent="0.3">
      <c r="A847" s="77"/>
      <c r="B847" s="77"/>
      <c r="C847" s="77"/>
      <c r="D847" s="77"/>
      <c r="E847" s="77"/>
      <c r="F847" s="77"/>
      <c r="G847" s="77"/>
      <c r="H847" s="77"/>
      <c r="I847" s="77"/>
      <c r="J847" s="77"/>
      <c r="K847" s="77"/>
      <c r="L847" s="77"/>
      <c r="M847" s="77"/>
      <c r="N847" s="77"/>
      <c r="O847" s="77"/>
      <c r="P847" s="77"/>
      <c r="Q847" s="77"/>
      <c r="R847" s="77"/>
      <c r="S847" s="77"/>
      <c r="T847" s="77"/>
      <c r="U847" s="77"/>
      <c r="V847" s="77"/>
      <c r="W847" s="77"/>
      <c r="X847" s="77"/>
      <c r="Y847" s="77"/>
      <c r="Z847" s="77"/>
      <c r="AA847" s="77"/>
      <c r="AB847" s="77"/>
      <c r="AC847" s="77"/>
      <c r="AD847" s="77"/>
      <c r="AE847" s="77"/>
      <c r="AF847" s="77"/>
      <c r="AG847" s="77"/>
      <c r="AH847" s="77"/>
      <c r="AI847" s="77"/>
      <c r="AJ847" s="77"/>
      <c r="AK847" s="77"/>
      <c r="AL847" s="77"/>
      <c r="AM847" s="77"/>
      <c r="AN847" s="77"/>
      <c r="AO847" s="77"/>
    </row>
    <row r="848" spans="1:41" ht="12.75" customHeight="1" x14ac:dyDescent="0.3">
      <c r="A848" s="77"/>
      <c r="B848" s="77"/>
      <c r="C848" s="77"/>
      <c r="D848" s="77"/>
      <c r="E848" s="77"/>
      <c r="F848" s="77"/>
      <c r="G848" s="77"/>
      <c r="H848" s="77"/>
      <c r="I848" s="77"/>
      <c r="J848" s="77"/>
      <c r="K848" s="77"/>
      <c r="L848" s="77"/>
      <c r="M848" s="77"/>
      <c r="N848" s="77"/>
      <c r="O848" s="77"/>
      <c r="P848" s="77"/>
      <c r="Q848" s="77"/>
      <c r="R848" s="77"/>
      <c r="S848" s="77"/>
      <c r="T848" s="77"/>
      <c r="U848" s="77"/>
      <c r="V848" s="77"/>
      <c r="W848" s="77"/>
      <c r="X848" s="77"/>
      <c r="Y848" s="77"/>
      <c r="Z848" s="77"/>
      <c r="AA848" s="77"/>
      <c r="AB848" s="77"/>
      <c r="AC848" s="77"/>
      <c r="AD848" s="77"/>
      <c r="AE848" s="77"/>
      <c r="AF848" s="77"/>
      <c r="AG848" s="77"/>
      <c r="AH848" s="77"/>
      <c r="AI848" s="77"/>
      <c r="AJ848" s="77"/>
      <c r="AK848" s="77"/>
      <c r="AL848" s="77"/>
      <c r="AM848" s="77"/>
      <c r="AN848" s="77"/>
      <c r="AO848" s="77"/>
    </row>
    <row r="849" spans="1:41" ht="12.75" customHeight="1" x14ac:dyDescent="0.3">
      <c r="A849" s="77"/>
      <c r="B849" s="77"/>
      <c r="C849" s="77"/>
      <c r="D849" s="77"/>
      <c r="E849" s="77"/>
      <c r="F849" s="77"/>
      <c r="G849" s="77"/>
      <c r="H849" s="77"/>
      <c r="I849" s="77"/>
      <c r="J849" s="77"/>
      <c r="K849" s="77"/>
      <c r="L849" s="77"/>
      <c r="M849" s="77"/>
      <c r="N849" s="77"/>
      <c r="O849" s="77"/>
      <c r="P849" s="77"/>
      <c r="Q849" s="77"/>
      <c r="R849" s="77"/>
      <c r="S849" s="77"/>
      <c r="T849" s="77"/>
      <c r="U849" s="77"/>
      <c r="V849" s="77"/>
      <c r="W849" s="77"/>
      <c r="X849" s="77"/>
      <c r="Y849" s="77"/>
      <c r="Z849" s="77"/>
      <c r="AA849" s="77"/>
      <c r="AB849" s="77"/>
      <c r="AC849" s="77"/>
      <c r="AD849" s="77"/>
      <c r="AE849" s="77"/>
      <c r="AF849" s="77"/>
      <c r="AG849" s="77"/>
      <c r="AH849" s="77"/>
      <c r="AI849" s="77"/>
      <c r="AJ849" s="77"/>
      <c r="AK849" s="77"/>
      <c r="AL849" s="77"/>
      <c r="AM849" s="77"/>
      <c r="AN849" s="77"/>
      <c r="AO849" s="77"/>
    </row>
    <row r="850" spans="1:41" ht="12.75" customHeight="1" x14ac:dyDescent="0.3">
      <c r="A850" s="77"/>
      <c r="B850" s="77"/>
      <c r="C850" s="77"/>
      <c r="D850" s="77"/>
      <c r="E850" s="77"/>
      <c r="F850" s="77"/>
      <c r="G850" s="77"/>
      <c r="H850" s="77"/>
      <c r="I850" s="77"/>
      <c r="J850" s="77"/>
      <c r="K850" s="77"/>
      <c r="L850" s="77"/>
      <c r="M850" s="77"/>
      <c r="N850" s="77"/>
      <c r="O850" s="77"/>
      <c r="P850" s="77"/>
      <c r="Q850" s="77"/>
      <c r="R850" s="77"/>
      <c r="S850" s="77"/>
      <c r="T850" s="77"/>
      <c r="U850" s="77"/>
      <c r="V850" s="77"/>
      <c r="W850" s="77"/>
      <c r="X850" s="77"/>
      <c r="Y850" s="77"/>
      <c r="Z850" s="77"/>
      <c r="AA850" s="77"/>
      <c r="AB850" s="77"/>
      <c r="AC850" s="77"/>
      <c r="AD850" s="77"/>
      <c r="AE850" s="77"/>
      <c r="AF850" s="77"/>
      <c r="AG850" s="77"/>
      <c r="AH850" s="77"/>
      <c r="AI850" s="77"/>
      <c r="AJ850" s="77"/>
      <c r="AK850" s="77"/>
      <c r="AL850" s="77"/>
      <c r="AM850" s="77"/>
      <c r="AN850" s="77"/>
      <c r="AO850" s="77"/>
    </row>
    <row r="851" spans="1:41" ht="12.75" customHeight="1" x14ac:dyDescent="0.3">
      <c r="A851" s="77"/>
      <c r="B851" s="77"/>
      <c r="C851" s="77"/>
      <c r="D851" s="77"/>
      <c r="E851" s="77"/>
      <c r="F851" s="77"/>
      <c r="G851" s="77"/>
      <c r="H851" s="77"/>
      <c r="I851" s="77"/>
      <c r="J851" s="77"/>
      <c r="K851" s="77"/>
      <c r="L851" s="77"/>
      <c r="M851" s="77"/>
      <c r="N851" s="77"/>
      <c r="O851" s="77"/>
      <c r="P851" s="77"/>
      <c r="Q851" s="77"/>
      <c r="R851" s="77"/>
      <c r="S851" s="77"/>
      <c r="T851" s="77"/>
      <c r="U851" s="77"/>
      <c r="V851" s="77"/>
      <c r="W851" s="77"/>
      <c r="X851" s="77"/>
      <c r="Y851" s="77"/>
      <c r="Z851" s="77"/>
      <c r="AA851" s="77"/>
      <c r="AB851" s="77"/>
      <c r="AC851" s="77"/>
      <c r="AD851" s="77"/>
      <c r="AE851" s="77"/>
      <c r="AF851" s="77"/>
      <c r="AG851" s="77"/>
      <c r="AH851" s="77"/>
      <c r="AI851" s="77"/>
      <c r="AJ851" s="77"/>
      <c r="AK851" s="77"/>
      <c r="AL851" s="77"/>
      <c r="AM851" s="77"/>
      <c r="AN851" s="77"/>
      <c r="AO851" s="77"/>
    </row>
    <row r="852" spans="1:41" ht="12.75" customHeight="1" x14ac:dyDescent="0.3">
      <c r="A852" s="77"/>
      <c r="B852" s="77"/>
      <c r="C852" s="77"/>
      <c r="D852" s="77"/>
      <c r="E852" s="77"/>
      <c r="F852" s="77"/>
      <c r="G852" s="77"/>
      <c r="H852" s="77"/>
      <c r="I852" s="77"/>
      <c r="J852" s="77"/>
      <c r="K852" s="77"/>
      <c r="L852" s="77"/>
      <c r="M852" s="77"/>
      <c r="N852" s="77"/>
      <c r="O852" s="77"/>
      <c r="P852" s="77"/>
      <c r="Q852" s="77"/>
      <c r="R852" s="77"/>
      <c r="S852" s="77"/>
      <c r="T852" s="77"/>
      <c r="U852" s="77"/>
      <c r="V852" s="77"/>
      <c r="W852" s="77"/>
      <c r="X852" s="77"/>
      <c r="Y852" s="77"/>
      <c r="Z852" s="77"/>
      <c r="AA852" s="77"/>
      <c r="AB852" s="77"/>
      <c r="AC852" s="77"/>
      <c r="AD852" s="77"/>
      <c r="AE852" s="77"/>
      <c r="AF852" s="77"/>
      <c r="AG852" s="77"/>
      <c r="AH852" s="77"/>
      <c r="AI852" s="77"/>
      <c r="AJ852" s="77"/>
      <c r="AK852" s="77"/>
      <c r="AL852" s="77"/>
      <c r="AM852" s="77"/>
      <c r="AN852" s="77"/>
      <c r="AO852" s="77"/>
    </row>
    <row r="853" spans="1:41" ht="12.75" customHeight="1" x14ac:dyDescent="0.3">
      <c r="A853" s="77"/>
      <c r="B853" s="77"/>
      <c r="C853" s="77"/>
      <c r="D853" s="77"/>
      <c r="E853" s="77"/>
      <c r="F853" s="77"/>
      <c r="G853" s="77"/>
      <c r="H853" s="77"/>
      <c r="I853" s="77"/>
      <c r="J853" s="77"/>
      <c r="K853" s="77"/>
      <c r="L853" s="77"/>
      <c r="M853" s="77"/>
      <c r="N853" s="77"/>
      <c r="O853" s="77"/>
      <c r="P853" s="77"/>
      <c r="Q853" s="77"/>
      <c r="R853" s="77"/>
      <c r="S853" s="77"/>
      <c r="T853" s="77"/>
      <c r="U853" s="77"/>
      <c r="V853" s="77"/>
      <c r="W853" s="77"/>
      <c r="X853" s="77"/>
      <c r="Y853" s="77"/>
      <c r="Z853" s="77"/>
      <c r="AA853" s="77"/>
      <c r="AB853" s="77"/>
      <c r="AC853" s="77"/>
      <c r="AD853" s="77"/>
      <c r="AE853" s="77"/>
      <c r="AF853" s="77"/>
      <c r="AG853" s="77"/>
      <c r="AH853" s="77"/>
      <c r="AI853" s="77"/>
      <c r="AJ853" s="77"/>
      <c r="AK853" s="77"/>
      <c r="AL853" s="77"/>
      <c r="AM853" s="77"/>
      <c r="AN853" s="77"/>
      <c r="AO853" s="77"/>
    </row>
    <row r="854" spans="1:41" ht="12.75" customHeight="1" x14ac:dyDescent="0.3">
      <c r="A854" s="77"/>
      <c r="B854" s="77"/>
      <c r="C854" s="77"/>
      <c r="D854" s="77"/>
      <c r="E854" s="77"/>
      <c r="F854" s="77"/>
      <c r="G854" s="77"/>
      <c r="H854" s="77"/>
      <c r="I854" s="77"/>
      <c r="J854" s="77"/>
      <c r="K854" s="77"/>
      <c r="L854" s="77"/>
      <c r="M854" s="77"/>
      <c r="N854" s="77"/>
      <c r="O854" s="77"/>
      <c r="P854" s="77"/>
      <c r="Q854" s="77"/>
      <c r="R854" s="77"/>
      <c r="S854" s="77"/>
      <c r="T854" s="77"/>
      <c r="U854" s="77"/>
      <c r="V854" s="77"/>
      <c r="W854" s="77"/>
      <c r="X854" s="77"/>
      <c r="Y854" s="77"/>
      <c r="Z854" s="77"/>
      <c r="AA854" s="77"/>
      <c r="AB854" s="77"/>
      <c r="AC854" s="77"/>
      <c r="AD854" s="77"/>
      <c r="AE854" s="77"/>
      <c r="AF854" s="77"/>
      <c r="AG854" s="77"/>
      <c r="AH854" s="77"/>
      <c r="AI854" s="77"/>
      <c r="AJ854" s="77"/>
      <c r="AK854" s="77"/>
      <c r="AL854" s="77"/>
      <c r="AM854" s="77"/>
      <c r="AN854" s="77"/>
      <c r="AO854" s="77"/>
    </row>
    <row r="855" spans="1:41" ht="12.75" customHeight="1" x14ac:dyDescent="0.3">
      <c r="A855" s="77"/>
      <c r="B855" s="77"/>
      <c r="C855" s="77"/>
      <c r="D855" s="77"/>
      <c r="E855" s="77"/>
      <c r="F855" s="77"/>
      <c r="G855" s="77"/>
      <c r="H855" s="77"/>
      <c r="I855" s="77"/>
      <c r="J855" s="77"/>
      <c r="K855" s="77"/>
      <c r="L855" s="77"/>
      <c r="M855" s="77"/>
      <c r="N855" s="77"/>
      <c r="O855" s="77"/>
      <c r="P855" s="77"/>
      <c r="Q855" s="77"/>
      <c r="R855" s="77"/>
      <c r="S855" s="77"/>
      <c r="T855" s="77"/>
      <c r="U855" s="77"/>
      <c r="V855" s="77"/>
      <c r="W855" s="77"/>
      <c r="X855" s="77"/>
      <c r="Y855" s="77"/>
      <c r="Z855" s="77"/>
      <c r="AA855" s="77"/>
      <c r="AB855" s="77"/>
      <c r="AC855" s="77"/>
      <c r="AD855" s="77"/>
      <c r="AE855" s="77"/>
      <c r="AF855" s="77"/>
      <c r="AG855" s="77"/>
      <c r="AH855" s="77"/>
      <c r="AI855" s="77"/>
      <c r="AJ855" s="77"/>
      <c r="AK855" s="77"/>
      <c r="AL855" s="77"/>
      <c r="AM855" s="77"/>
      <c r="AN855" s="77"/>
      <c r="AO855" s="77"/>
    </row>
    <row r="856" spans="1:41" ht="12.75" customHeight="1" x14ac:dyDescent="0.3">
      <c r="A856" s="77"/>
      <c r="B856" s="77"/>
      <c r="C856" s="77"/>
      <c r="D856" s="77"/>
      <c r="E856" s="77"/>
      <c r="F856" s="77"/>
      <c r="G856" s="77"/>
      <c r="H856" s="77"/>
      <c r="I856" s="77"/>
      <c r="J856" s="77"/>
      <c r="K856" s="77"/>
      <c r="L856" s="77"/>
      <c r="M856" s="77"/>
      <c r="N856" s="77"/>
      <c r="O856" s="77"/>
      <c r="P856" s="77"/>
      <c r="Q856" s="77"/>
      <c r="R856" s="77"/>
      <c r="S856" s="77"/>
      <c r="T856" s="77"/>
      <c r="U856" s="77"/>
      <c r="V856" s="77"/>
      <c r="W856" s="77"/>
      <c r="X856" s="77"/>
      <c r="Y856" s="77"/>
      <c r="Z856" s="77"/>
      <c r="AA856" s="77"/>
      <c r="AB856" s="77"/>
      <c r="AC856" s="77"/>
      <c r="AD856" s="77"/>
      <c r="AE856" s="77"/>
      <c r="AF856" s="77"/>
      <c r="AG856" s="77"/>
      <c r="AH856" s="77"/>
      <c r="AI856" s="77"/>
      <c r="AJ856" s="77"/>
      <c r="AK856" s="77"/>
      <c r="AL856" s="77"/>
      <c r="AM856" s="77"/>
      <c r="AN856" s="77"/>
      <c r="AO856" s="77"/>
    </row>
    <row r="857" spans="1:41" ht="12.75" customHeight="1" x14ac:dyDescent="0.3">
      <c r="A857" s="77"/>
      <c r="B857" s="77"/>
      <c r="C857" s="77"/>
      <c r="D857" s="77"/>
      <c r="E857" s="77"/>
      <c r="F857" s="77"/>
      <c r="G857" s="77"/>
      <c r="H857" s="77"/>
      <c r="I857" s="77"/>
      <c r="J857" s="77"/>
      <c r="K857" s="77"/>
      <c r="L857" s="77"/>
      <c r="M857" s="77"/>
      <c r="N857" s="77"/>
      <c r="O857" s="77"/>
      <c r="P857" s="77"/>
      <c r="Q857" s="77"/>
      <c r="R857" s="77"/>
      <c r="S857" s="77"/>
      <c r="T857" s="77"/>
      <c r="U857" s="77"/>
      <c r="V857" s="77"/>
      <c r="W857" s="77"/>
      <c r="X857" s="77"/>
      <c r="Y857" s="77"/>
      <c r="Z857" s="77"/>
      <c r="AA857" s="77"/>
      <c r="AB857" s="77"/>
      <c r="AC857" s="77"/>
      <c r="AD857" s="77"/>
      <c r="AE857" s="77"/>
      <c r="AF857" s="77"/>
      <c r="AG857" s="77"/>
      <c r="AH857" s="77"/>
      <c r="AI857" s="77"/>
      <c r="AJ857" s="77"/>
      <c r="AK857" s="77"/>
      <c r="AL857" s="77"/>
      <c r="AM857" s="77"/>
      <c r="AN857" s="77"/>
      <c r="AO857" s="77"/>
    </row>
    <row r="858" spans="1:41" ht="12.75" customHeight="1" x14ac:dyDescent="0.3">
      <c r="A858" s="77"/>
      <c r="B858" s="77"/>
      <c r="C858" s="77"/>
      <c r="D858" s="77"/>
      <c r="E858" s="77"/>
      <c r="F858" s="77"/>
      <c r="G858" s="77"/>
      <c r="H858" s="77"/>
      <c r="I858" s="77"/>
      <c r="J858" s="77"/>
      <c r="K858" s="77"/>
      <c r="L858" s="77"/>
      <c r="M858" s="77"/>
      <c r="N858" s="77"/>
      <c r="O858" s="77"/>
      <c r="P858" s="77"/>
      <c r="Q858" s="77"/>
      <c r="R858" s="77"/>
      <c r="S858" s="77"/>
      <c r="T858" s="77"/>
      <c r="U858" s="77"/>
      <c r="V858" s="77"/>
      <c r="W858" s="77"/>
      <c r="X858" s="77"/>
      <c r="Y858" s="77"/>
      <c r="Z858" s="77"/>
      <c r="AA858" s="77"/>
      <c r="AB858" s="77"/>
      <c r="AC858" s="77"/>
      <c r="AD858" s="77"/>
      <c r="AE858" s="77"/>
      <c r="AF858" s="77"/>
      <c r="AG858" s="77"/>
      <c r="AH858" s="77"/>
      <c r="AI858" s="77"/>
      <c r="AJ858" s="77"/>
      <c r="AK858" s="77"/>
      <c r="AL858" s="77"/>
      <c r="AM858" s="77"/>
      <c r="AN858" s="77"/>
      <c r="AO858" s="77"/>
    </row>
    <row r="859" spans="1:41" ht="12.75" customHeight="1" x14ac:dyDescent="0.3">
      <c r="A859" s="77"/>
      <c r="B859" s="77"/>
      <c r="C859" s="77"/>
      <c r="D859" s="77"/>
      <c r="E859" s="77"/>
      <c r="F859" s="77"/>
      <c r="G859" s="77"/>
      <c r="H859" s="77"/>
      <c r="I859" s="77"/>
      <c r="J859" s="77"/>
      <c r="K859" s="77"/>
      <c r="L859" s="77"/>
      <c r="M859" s="77"/>
      <c r="N859" s="77"/>
      <c r="O859" s="77"/>
      <c r="P859" s="77"/>
      <c r="Q859" s="77"/>
      <c r="R859" s="77"/>
      <c r="S859" s="77"/>
      <c r="T859" s="77"/>
      <c r="U859" s="77"/>
      <c r="V859" s="77"/>
      <c r="W859" s="77"/>
      <c r="X859" s="77"/>
      <c r="Y859" s="77"/>
      <c r="Z859" s="77"/>
      <c r="AA859" s="77"/>
      <c r="AB859" s="77"/>
      <c r="AC859" s="77"/>
      <c r="AD859" s="77"/>
      <c r="AE859" s="77"/>
      <c r="AF859" s="77"/>
      <c r="AG859" s="77"/>
      <c r="AH859" s="77"/>
      <c r="AI859" s="77"/>
      <c r="AJ859" s="77"/>
      <c r="AK859" s="77"/>
      <c r="AL859" s="77"/>
      <c r="AM859" s="77"/>
      <c r="AN859" s="77"/>
      <c r="AO859" s="77"/>
    </row>
    <row r="860" spans="1:41" ht="12.75" customHeight="1" x14ac:dyDescent="0.3">
      <c r="A860" s="77"/>
      <c r="B860" s="77"/>
      <c r="C860" s="77"/>
      <c r="D860" s="77"/>
      <c r="E860" s="77"/>
      <c r="F860" s="77"/>
      <c r="G860" s="77"/>
      <c r="H860" s="77"/>
      <c r="I860" s="77"/>
      <c r="J860" s="77"/>
      <c r="K860" s="77"/>
      <c r="L860" s="77"/>
      <c r="M860" s="77"/>
      <c r="N860" s="77"/>
      <c r="O860" s="77"/>
      <c r="P860" s="77"/>
      <c r="Q860" s="77"/>
      <c r="R860" s="77"/>
      <c r="S860" s="77"/>
      <c r="T860" s="77"/>
      <c r="U860" s="77"/>
      <c r="V860" s="77"/>
      <c r="W860" s="77"/>
      <c r="X860" s="77"/>
      <c r="Y860" s="77"/>
      <c r="Z860" s="77"/>
      <c r="AA860" s="77"/>
      <c r="AB860" s="77"/>
      <c r="AC860" s="77"/>
      <c r="AD860" s="77"/>
      <c r="AE860" s="77"/>
      <c r="AF860" s="77"/>
      <c r="AG860" s="77"/>
      <c r="AH860" s="77"/>
      <c r="AI860" s="77"/>
      <c r="AJ860" s="77"/>
      <c r="AK860" s="77"/>
      <c r="AL860" s="77"/>
      <c r="AM860" s="77"/>
      <c r="AN860" s="77"/>
      <c r="AO860" s="77"/>
    </row>
    <row r="861" spans="1:41" ht="12.75" customHeight="1" x14ac:dyDescent="0.3">
      <c r="A861" s="77"/>
      <c r="B861" s="77"/>
      <c r="C861" s="77"/>
      <c r="D861" s="77"/>
      <c r="E861" s="77"/>
      <c r="F861" s="77"/>
      <c r="G861" s="77"/>
      <c r="H861" s="77"/>
      <c r="I861" s="77"/>
      <c r="J861" s="77"/>
      <c r="K861" s="77"/>
      <c r="L861" s="77"/>
      <c r="M861" s="77"/>
      <c r="N861" s="77"/>
      <c r="O861" s="77"/>
      <c r="P861" s="77"/>
      <c r="Q861" s="77"/>
      <c r="R861" s="77"/>
      <c r="S861" s="77"/>
      <c r="T861" s="77"/>
      <c r="U861" s="77"/>
      <c r="V861" s="77"/>
      <c r="W861" s="77"/>
      <c r="X861" s="77"/>
      <c r="Y861" s="77"/>
      <c r="Z861" s="77"/>
      <c r="AA861" s="77"/>
      <c r="AB861" s="77"/>
      <c r="AC861" s="77"/>
      <c r="AD861" s="77"/>
      <c r="AE861" s="77"/>
      <c r="AF861" s="77"/>
      <c r="AG861" s="77"/>
      <c r="AH861" s="77"/>
      <c r="AI861" s="77"/>
      <c r="AJ861" s="77"/>
      <c r="AK861" s="77"/>
      <c r="AL861" s="77"/>
      <c r="AM861" s="77"/>
      <c r="AN861" s="77"/>
      <c r="AO861" s="77"/>
    </row>
    <row r="862" spans="1:41" ht="12.75" customHeight="1" x14ac:dyDescent="0.3">
      <c r="A862" s="77"/>
      <c r="B862" s="77"/>
      <c r="C862" s="77"/>
      <c r="D862" s="77"/>
      <c r="E862" s="77"/>
      <c r="F862" s="77"/>
      <c r="G862" s="77"/>
      <c r="H862" s="77"/>
      <c r="I862" s="77"/>
      <c r="J862" s="77"/>
      <c r="K862" s="77"/>
      <c r="L862" s="77"/>
      <c r="M862" s="77"/>
      <c r="N862" s="77"/>
      <c r="O862" s="77"/>
      <c r="P862" s="77"/>
      <c r="Q862" s="77"/>
      <c r="R862" s="77"/>
      <c r="S862" s="77"/>
      <c r="T862" s="77"/>
      <c r="U862" s="77"/>
      <c r="V862" s="77"/>
      <c r="W862" s="77"/>
      <c r="X862" s="77"/>
      <c r="Y862" s="77"/>
      <c r="Z862" s="77"/>
      <c r="AA862" s="77"/>
      <c r="AB862" s="77"/>
      <c r="AC862" s="77"/>
      <c r="AD862" s="77"/>
      <c r="AE862" s="77"/>
      <c r="AF862" s="77"/>
      <c r="AG862" s="77"/>
      <c r="AH862" s="77"/>
      <c r="AI862" s="77"/>
      <c r="AJ862" s="77"/>
      <c r="AK862" s="77"/>
      <c r="AL862" s="77"/>
      <c r="AM862" s="77"/>
      <c r="AN862" s="77"/>
      <c r="AO862" s="77"/>
    </row>
    <row r="863" spans="1:41" ht="12.75" customHeight="1" x14ac:dyDescent="0.3">
      <c r="A863" s="77"/>
      <c r="B863" s="77"/>
      <c r="C863" s="77"/>
      <c r="D863" s="77"/>
      <c r="E863" s="77"/>
      <c r="F863" s="77"/>
      <c r="G863" s="77"/>
      <c r="H863" s="77"/>
      <c r="I863" s="77"/>
      <c r="J863" s="77"/>
      <c r="K863" s="77"/>
      <c r="L863" s="77"/>
      <c r="M863" s="77"/>
      <c r="N863" s="77"/>
      <c r="O863" s="77"/>
      <c r="P863" s="77"/>
      <c r="Q863" s="77"/>
      <c r="R863" s="77"/>
      <c r="S863" s="77"/>
      <c r="T863" s="77"/>
      <c r="U863" s="77"/>
      <c r="V863" s="77"/>
      <c r="W863" s="77"/>
      <c r="X863" s="77"/>
      <c r="Y863" s="77"/>
      <c r="Z863" s="77"/>
      <c r="AA863" s="77"/>
      <c r="AB863" s="77"/>
      <c r="AC863" s="77"/>
      <c r="AD863" s="77"/>
      <c r="AE863" s="77"/>
      <c r="AF863" s="77"/>
      <c r="AG863" s="77"/>
      <c r="AH863" s="77"/>
      <c r="AI863" s="77"/>
      <c r="AJ863" s="77"/>
      <c r="AK863" s="77"/>
      <c r="AL863" s="77"/>
      <c r="AM863" s="77"/>
      <c r="AN863" s="77"/>
      <c r="AO863" s="77"/>
    </row>
    <row r="864" spans="1:41" ht="12.75" customHeight="1" x14ac:dyDescent="0.3">
      <c r="A864" s="77"/>
      <c r="B864" s="77"/>
      <c r="C864" s="77"/>
      <c r="D864" s="77"/>
      <c r="E864" s="77"/>
      <c r="F864" s="77"/>
      <c r="G864" s="77"/>
      <c r="H864" s="77"/>
      <c r="I864" s="77"/>
      <c r="J864" s="77"/>
      <c r="K864" s="77"/>
      <c r="L864" s="77"/>
      <c r="M864" s="77"/>
      <c r="N864" s="77"/>
      <c r="O864" s="77"/>
      <c r="P864" s="77"/>
      <c r="Q864" s="77"/>
      <c r="R864" s="77"/>
      <c r="S864" s="77"/>
      <c r="T864" s="77"/>
      <c r="U864" s="77"/>
      <c r="V864" s="77"/>
      <c r="W864" s="77"/>
      <c r="X864" s="77"/>
      <c r="Y864" s="77"/>
      <c r="Z864" s="77"/>
      <c r="AA864" s="77"/>
      <c r="AB864" s="77"/>
      <c r="AC864" s="77"/>
      <c r="AD864" s="77"/>
      <c r="AE864" s="77"/>
      <c r="AF864" s="77"/>
      <c r="AG864" s="77"/>
      <c r="AH864" s="77"/>
      <c r="AI864" s="77"/>
      <c r="AJ864" s="77"/>
      <c r="AK864" s="77"/>
      <c r="AL864" s="77"/>
      <c r="AM864" s="77"/>
      <c r="AN864" s="77"/>
      <c r="AO864" s="77"/>
    </row>
    <row r="865" spans="1:41" ht="12.75" customHeight="1" x14ac:dyDescent="0.3">
      <c r="A865" s="77"/>
      <c r="B865" s="77"/>
      <c r="C865" s="77"/>
      <c r="D865" s="77"/>
      <c r="E865" s="77"/>
      <c r="F865" s="77"/>
      <c r="G865" s="77"/>
      <c r="H865" s="77"/>
      <c r="I865" s="77"/>
      <c r="J865" s="77"/>
      <c r="K865" s="77"/>
      <c r="L865" s="77"/>
      <c r="M865" s="77"/>
      <c r="N865" s="77"/>
      <c r="O865" s="77"/>
      <c r="P865" s="77"/>
      <c r="Q865" s="77"/>
      <c r="R865" s="77"/>
      <c r="S865" s="77"/>
      <c r="T865" s="77"/>
      <c r="U865" s="77"/>
      <c r="V865" s="77"/>
      <c r="W865" s="77"/>
      <c r="X865" s="77"/>
      <c r="Y865" s="77"/>
      <c r="Z865" s="77"/>
      <c r="AA865" s="77"/>
      <c r="AB865" s="77"/>
      <c r="AC865" s="77"/>
      <c r="AD865" s="77"/>
      <c r="AE865" s="77"/>
      <c r="AF865" s="77"/>
      <c r="AG865" s="77"/>
      <c r="AH865" s="77"/>
      <c r="AI865" s="77"/>
      <c r="AJ865" s="77"/>
      <c r="AK865" s="77"/>
      <c r="AL865" s="77"/>
      <c r="AM865" s="77"/>
      <c r="AN865" s="77"/>
      <c r="AO865" s="77"/>
    </row>
    <row r="866" spans="1:41" ht="12.75" customHeight="1" x14ac:dyDescent="0.3">
      <c r="A866" s="77"/>
      <c r="B866" s="77"/>
      <c r="C866" s="77"/>
      <c r="D866" s="77"/>
      <c r="E866" s="77"/>
      <c r="F866" s="77"/>
      <c r="G866" s="77"/>
      <c r="H866" s="77"/>
      <c r="I866" s="77"/>
      <c r="J866" s="77"/>
      <c r="K866" s="77"/>
      <c r="L866" s="77"/>
      <c r="M866" s="77"/>
      <c r="N866" s="77"/>
      <c r="O866" s="77"/>
      <c r="P866" s="77"/>
      <c r="Q866" s="77"/>
      <c r="R866" s="77"/>
      <c r="S866" s="77"/>
      <c r="T866" s="77"/>
      <c r="U866" s="77"/>
      <c r="V866" s="77"/>
      <c r="W866" s="77"/>
      <c r="X866" s="77"/>
      <c r="Y866" s="77"/>
      <c r="Z866" s="77"/>
      <c r="AA866" s="77"/>
      <c r="AB866" s="77"/>
      <c r="AC866" s="77"/>
      <c r="AD866" s="77"/>
      <c r="AE866" s="77"/>
      <c r="AF866" s="77"/>
      <c r="AG866" s="77"/>
      <c r="AH866" s="77"/>
      <c r="AI866" s="77"/>
      <c r="AJ866" s="77"/>
      <c r="AK866" s="77"/>
      <c r="AL866" s="77"/>
      <c r="AM866" s="77"/>
      <c r="AN866" s="77"/>
      <c r="AO866" s="77"/>
    </row>
    <row r="867" spans="1:41" ht="12.75" customHeight="1" x14ac:dyDescent="0.3">
      <c r="A867" s="77"/>
      <c r="B867" s="77"/>
      <c r="C867" s="77"/>
      <c r="D867" s="77"/>
      <c r="E867" s="77"/>
      <c r="F867" s="77"/>
      <c r="G867" s="77"/>
      <c r="H867" s="77"/>
      <c r="I867" s="77"/>
      <c r="J867" s="77"/>
      <c r="K867" s="77"/>
      <c r="L867" s="77"/>
      <c r="M867" s="77"/>
      <c r="N867" s="77"/>
      <c r="O867" s="77"/>
      <c r="P867" s="77"/>
      <c r="Q867" s="77"/>
      <c r="R867" s="77"/>
      <c r="S867" s="77"/>
      <c r="T867" s="77"/>
      <c r="U867" s="77"/>
      <c r="V867" s="77"/>
      <c r="W867" s="77"/>
      <c r="X867" s="77"/>
      <c r="Y867" s="77"/>
      <c r="Z867" s="77"/>
      <c r="AA867" s="77"/>
      <c r="AB867" s="77"/>
      <c r="AC867" s="77"/>
      <c r="AD867" s="77"/>
      <c r="AE867" s="77"/>
      <c r="AF867" s="77"/>
      <c r="AG867" s="77"/>
      <c r="AH867" s="77"/>
      <c r="AI867" s="77"/>
      <c r="AJ867" s="77"/>
      <c r="AK867" s="77"/>
      <c r="AL867" s="77"/>
      <c r="AM867" s="77"/>
      <c r="AN867" s="77"/>
      <c r="AO867" s="77"/>
    </row>
    <row r="868" spans="1:41" ht="12.75" customHeight="1" x14ac:dyDescent="0.3">
      <c r="A868" s="77"/>
      <c r="B868" s="77"/>
      <c r="C868" s="77"/>
      <c r="D868" s="77"/>
      <c r="E868" s="77"/>
      <c r="F868" s="77"/>
      <c r="G868" s="77"/>
      <c r="H868" s="77"/>
      <c r="I868" s="77"/>
      <c r="J868" s="77"/>
      <c r="K868" s="77"/>
      <c r="L868" s="77"/>
      <c r="M868" s="77"/>
      <c r="N868" s="77"/>
      <c r="O868" s="77"/>
      <c r="P868" s="77"/>
      <c r="Q868" s="77"/>
      <c r="R868" s="77"/>
      <c r="S868" s="77"/>
      <c r="T868" s="77"/>
      <c r="U868" s="77"/>
      <c r="V868" s="77"/>
      <c r="W868" s="77"/>
      <c r="X868" s="77"/>
      <c r="Y868" s="77"/>
      <c r="Z868" s="77"/>
      <c r="AA868" s="77"/>
      <c r="AB868" s="77"/>
      <c r="AC868" s="77"/>
      <c r="AD868" s="77"/>
      <c r="AE868" s="77"/>
      <c r="AF868" s="77"/>
      <c r="AG868" s="77"/>
      <c r="AH868" s="77"/>
      <c r="AI868" s="77"/>
      <c r="AJ868" s="77"/>
      <c r="AK868" s="77"/>
      <c r="AL868" s="77"/>
      <c r="AM868" s="77"/>
      <c r="AN868" s="77"/>
      <c r="AO868" s="77"/>
    </row>
    <row r="869" spans="1:41" ht="12.75" customHeight="1" x14ac:dyDescent="0.3">
      <c r="A869" s="77"/>
      <c r="B869" s="77"/>
      <c r="C869" s="77"/>
      <c r="D869" s="77"/>
      <c r="E869" s="77"/>
      <c r="F869" s="77"/>
      <c r="G869" s="77"/>
      <c r="H869" s="77"/>
      <c r="I869" s="77"/>
      <c r="J869" s="77"/>
      <c r="K869" s="77"/>
      <c r="L869" s="77"/>
      <c r="M869" s="77"/>
      <c r="N869" s="77"/>
      <c r="O869" s="77"/>
      <c r="P869" s="77"/>
      <c r="Q869" s="77"/>
      <c r="R869" s="77"/>
      <c r="S869" s="77"/>
      <c r="T869" s="77"/>
      <c r="U869" s="77"/>
      <c r="V869" s="77"/>
      <c r="W869" s="77"/>
      <c r="X869" s="77"/>
      <c r="Y869" s="77"/>
      <c r="Z869" s="77"/>
      <c r="AA869" s="77"/>
      <c r="AB869" s="77"/>
      <c r="AC869" s="77"/>
      <c r="AD869" s="77"/>
      <c r="AE869" s="77"/>
      <c r="AF869" s="77"/>
      <c r="AG869" s="77"/>
      <c r="AH869" s="77"/>
      <c r="AI869" s="77"/>
      <c r="AJ869" s="77"/>
      <c r="AK869" s="77"/>
      <c r="AL869" s="77"/>
      <c r="AM869" s="77"/>
      <c r="AN869" s="77"/>
      <c r="AO869" s="77"/>
    </row>
    <row r="870" spans="1:41" ht="12.75" customHeight="1" x14ac:dyDescent="0.3">
      <c r="A870" s="77"/>
      <c r="B870" s="77"/>
      <c r="C870" s="77"/>
      <c r="D870" s="77"/>
      <c r="E870" s="77"/>
      <c r="F870" s="77"/>
      <c r="G870" s="77"/>
      <c r="H870" s="77"/>
      <c r="I870" s="77"/>
      <c r="J870" s="77"/>
      <c r="K870" s="77"/>
      <c r="L870" s="77"/>
      <c r="M870" s="77"/>
      <c r="N870" s="77"/>
      <c r="O870" s="77"/>
      <c r="P870" s="77"/>
      <c r="Q870" s="77"/>
      <c r="R870" s="77"/>
      <c r="S870" s="77"/>
      <c r="T870" s="77"/>
      <c r="U870" s="77"/>
      <c r="V870" s="77"/>
      <c r="W870" s="77"/>
      <c r="X870" s="77"/>
      <c r="Y870" s="77"/>
      <c r="Z870" s="77"/>
      <c r="AA870" s="77"/>
      <c r="AB870" s="77"/>
      <c r="AC870" s="77"/>
      <c r="AD870" s="77"/>
      <c r="AE870" s="77"/>
      <c r="AF870" s="77"/>
      <c r="AG870" s="77"/>
      <c r="AH870" s="77"/>
      <c r="AI870" s="77"/>
      <c r="AJ870" s="77"/>
      <c r="AK870" s="77"/>
      <c r="AL870" s="77"/>
      <c r="AM870" s="77"/>
      <c r="AN870" s="77"/>
      <c r="AO870" s="77"/>
    </row>
    <row r="871" spans="1:41" ht="12.75" customHeight="1" x14ac:dyDescent="0.3">
      <c r="A871" s="77"/>
      <c r="B871" s="77"/>
      <c r="C871" s="77"/>
      <c r="D871" s="77"/>
      <c r="E871" s="77"/>
      <c r="F871" s="77"/>
      <c r="G871" s="77"/>
      <c r="H871" s="77"/>
      <c r="I871" s="77"/>
      <c r="J871" s="77"/>
      <c r="K871" s="77"/>
      <c r="L871" s="77"/>
      <c r="M871" s="77"/>
      <c r="N871" s="77"/>
      <c r="O871" s="77"/>
      <c r="P871" s="77"/>
      <c r="Q871" s="77"/>
      <c r="R871" s="77"/>
      <c r="S871" s="77"/>
      <c r="T871" s="77"/>
      <c r="U871" s="77"/>
      <c r="V871" s="77"/>
      <c r="W871" s="77"/>
      <c r="X871" s="77"/>
      <c r="Y871" s="77"/>
      <c r="Z871" s="77"/>
      <c r="AA871" s="77"/>
      <c r="AB871" s="77"/>
      <c r="AC871" s="77"/>
      <c r="AD871" s="77"/>
      <c r="AE871" s="77"/>
      <c r="AF871" s="77"/>
      <c r="AG871" s="77"/>
      <c r="AH871" s="77"/>
      <c r="AI871" s="77"/>
      <c r="AJ871" s="77"/>
      <c r="AK871" s="77"/>
      <c r="AL871" s="77"/>
      <c r="AM871" s="77"/>
      <c r="AN871" s="77"/>
      <c r="AO871" s="77"/>
    </row>
    <row r="872" spans="1:41" ht="12.75" customHeight="1" x14ac:dyDescent="0.3">
      <c r="A872" s="77"/>
      <c r="B872" s="77"/>
      <c r="C872" s="77"/>
      <c r="D872" s="77"/>
      <c r="E872" s="77"/>
      <c r="F872" s="77"/>
      <c r="G872" s="77"/>
      <c r="H872" s="77"/>
      <c r="I872" s="77"/>
      <c r="J872" s="77"/>
      <c r="K872" s="77"/>
      <c r="L872" s="77"/>
      <c r="M872" s="77"/>
      <c r="N872" s="77"/>
      <c r="O872" s="77"/>
      <c r="P872" s="77"/>
      <c r="Q872" s="77"/>
      <c r="R872" s="77"/>
      <c r="S872" s="77"/>
      <c r="T872" s="77"/>
      <c r="U872" s="77"/>
      <c r="V872" s="77"/>
      <c r="W872" s="77"/>
      <c r="X872" s="77"/>
      <c r="Y872" s="77"/>
      <c r="Z872" s="77"/>
      <c r="AA872" s="77"/>
      <c r="AB872" s="77"/>
      <c r="AC872" s="77"/>
      <c r="AD872" s="77"/>
      <c r="AE872" s="77"/>
      <c r="AF872" s="77"/>
      <c r="AG872" s="77"/>
      <c r="AH872" s="77"/>
      <c r="AI872" s="77"/>
      <c r="AJ872" s="77"/>
      <c r="AK872" s="77"/>
      <c r="AL872" s="77"/>
      <c r="AM872" s="77"/>
      <c r="AN872" s="77"/>
      <c r="AO872" s="77"/>
    </row>
    <row r="873" spans="1:41" ht="12.75" customHeight="1" x14ac:dyDescent="0.3">
      <c r="A873" s="77"/>
      <c r="B873" s="77"/>
      <c r="C873" s="77"/>
      <c r="D873" s="77"/>
      <c r="E873" s="77"/>
      <c r="F873" s="77"/>
      <c r="G873" s="77"/>
      <c r="H873" s="77"/>
      <c r="I873" s="77"/>
      <c r="J873" s="77"/>
      <c r="K873" s="77"/>
      <c r="L873" s="77"/>
      <c r="M873" s="77"/>
      <c r="N873" s="77"/>
      <c r="O873" s="77"/>
      <c r="P873" s="77"/>
      <c r="Q873" s="77"/>
      <c r="R873" s="77"/>
      <c r="S873" s="77"/>
      <c r="T873" s="77"/>
      <c r="U873" s="77"/>
      <c r="V873" s="77"/>
      <c r="W873" s="77"/>
      <c r="X873" s="77"/>
      <c r="Y873" s="77"/>
      <c r="Z873" s="77"/>
      <c r="AA873" s="77"/>
      <c r="AB873" s="77"/>
      <c r="AC873" s="77"/>
      <c r="AD873" s="77"/>
      <c r="AE873" s="77"/>
      <c r="AF873" s="77"/>
      <c r="AG873" s="77"/>
      <c r="AH873" s="77"/>
      <c r="AI873" s="77"/>
      <c r="AJ873" s="77"/>
      <c r="AK873" s="77"/>
      <c r="AL873" s="77"/>
      <c r="AM873" s="77"/>
      <c r="AN873" s="77"/>
      <c r="AO873" s="77"/>
    </row>
    <row r="874" spans="1:41" ht="12.75" customHeight="1" x14ac:dyDescent="0.3">
      <c r="A874" s="77"/>
      <c r="B874" s="77"/>
      <c r="C874" s="77"/>
      <c r="D874" s="77"/>
      <c r="E874" s="77"/>
      <c r="F874" s="77"/>
      <c r="G874" s="77"/>
      <c r="H874" s="77"/>
      <c r="I874" s="77"/>
      <c r="J874" s="77"/>
      <c r="K874" s="77"/>
      <c r="L874" s="77"/>
      <c r="M874" s="77"/>
      <c r="N874" s="77"/>
      <c r="O874" s="77"/>
      <c r="P874" s="77"/>
      <c r="Q874" s="77"/>
      <c r="R874" s="77"/>
      <c r="S874" s="77"/>
      <c r="T874" s="77"/>
      <c r="U874" s="77"/>
      <c r="V874" s="77"/>
      <c r="W874" s="77"/>
      <c r="X874" s="77"/>
      <c r="Y874" s="77"/>
      <c r="Z874" s="77"/>
      <c r="AA874" s="77"/>
      <c r="AB874" s="77"/>
      <c r="AC874" s="77"/>
      <c r="AD874" s="77"/>
      <c r="AE874" s="77"/>
      <c r="AF874" s="77"/>
      <c r="AG874" s="77"/>
      <c r="AH874" s="77"/>
      <c r="AI874" s="77"/>
      <c r="AJ874" s="77"/>
      <c r="AK874" s="77"/>
      <c r="AL874" s="77"/>
      <c r="AM874" s="77"/>
      <c r="AN874" s="77"/>
      <c r="AO874" s="77"/>
    </row>
    <row r="875" spans="1:41" ht="12.75" customHeight="1" x14ac:dyDescent="0.3">
      <c r="A875" s="77"/>
      <c r="B875" s="77"/>
      <c r="C875" s="77"/>
      <c r="D875" s="77"/>
      <c r="E875" s="77"/>
      <c r="F875" s="77"/>
      <c r="G875" s="77"/>
      <c r="H875" s="77"/>
      <c r="I875" s="77"/>
      <c r="J875" s="77"/>
      <c r="K875" s="77"/>
      <c r="L875" s="77"/>
      <c r="M875" s="77"/>
      <c r="N875" s="77"/>
      <c r="O875" s="77"/>
      <c r="P875" s="77"/>
      <c r="Q875" s="77"/>
      <c r="R875" s="77"/>
      <c r="S875" s="77"/>
      <c r="T875" s="77"/>
      <c r="U875" s="77"/>
      <c r="V875" s="77"/>
      <c r="W875" s="77"/>
      <c r="X875" s="77"/>
      <c r="Y875" s="77"/>
      <c r="Z875" s="77"/>
      <c r="AA875" s="77"/>
      <c r="AB875" s="77"/>
      <c r="AC875" s="77"/>
      <c r="AD875" s="77"/>
      <c r="AE875" s="77"/>
      <c r="AF875" s="77"/>
      <c r="AG875" s="77"/>
      <c r="AH875" s="77"/>
      <c r="AI875" s="77"/>
      <c r="AJ875" s="77"/>
      <c r="AK875" s="77"/>
      <c r="AL875" s="77"/>
      <c r="AM875" s="77"/>
      <c r="AN875" s="77"/>
      <c r="AO875" s="77"/>
    </row>
    <row r="876" spans="1:41" ht="12.75" customHeight="1" x14ac:dyDescent="0.3">
      <c r="A876" s="77"/>
      <c r="B876" s="77"/>
      <c r="C876" s="77"/>
      <c r="D876" s="77"/>
      <c r="E876" s="77"/>
      <c r="F876" s="77"/>
      <c r="G876" s="77"/>
      <c r="H876" s="77"/>
      <c r="I876" s="77"/>
      <c r="J876" s="77"/>
      <c r="K876" s="77"/>
      <c r="L876" s="77"/>
      <c r="M876" s="77"/>
      <c r="N876" s="77"/>
      <c r="O876" s="77"/>
      <c r="P876" s="77"/>
      <c r="Q876" s="77"/>
      <c r="R876" s="77"/>
      <c r="S876" s="77"/>
      <c r="T876" s="77"/>
      <c r="U876" s="77"/>
      <c r="V876" s="77"/>
      <c r="W876" s="77"/>
      <c r="X876" s="77"/>
      <c r="Y876" s="77"/>
      <c r="Z876" s="77"/>
      <c r="AA876" s="77"/>
      <c r="AB876" s="77"/>
      <c r="AC876" s="77"/>
      <c r="AD876" s="77"/>
      <c r="AE876" s="77"/>
      <c r="AF876" s="77"/>
      <c r="AG876" s="77"/>
      <c r="AH876" s="77"/>
      <c r="AI876" s="77"/>
      <c r="AJ876" s="77"/>
      <c r="AK876" s="77"/>
      <c r="AL876" s="77"/>
      <c r="AM876" s="77"/>
      <c r="AN876" s="77"/>
      <c r="AO876" s="77"/>
    </row>
    <row r="877" spans="1:41" ht="12.75" customHeight="1" x14ac:dyDescent="0.3">
      <c r="A877" s="77"/>
      <c r="B877" s="77"/>
      <c r="C877" s="77"/>
      <c r="D877" s="77"/>
      <c r="E877" s="77"/>
      <c r="F877" s="77"/>
      <c r="G877" s="77"/>
      <c r="H877" s="77"/>
      <c r="I877" s="77"/>
      <c r="J877" s="77"/>
      <c r="K877" s="77"/>
      <c r="L877" s="77"/>
      <c r="M877" s="77"/>
      <c r="N877" s="77"/>
      <c r="O877" s="77"/>
      <c r="P877" s="77"/>
      <c r="Q877" s="77"/>
      <c r="R877" s="77"/>
      <c r="S877" s="77"/>
      <c r="T877" s="77"/>
      <c r="U877" s="77"/>
      <c r="V877" s="77"/>
      <c r="W877" s="77"/>
      <c r="X877" s="77"/>
      <c r="Y877" s="77"/>
      <c r="Z877" s="77"/>
      <c r="AA877" s="77"/>
      <c r="AB877" s="77"/>
      <c r="AC877" s="77"/>
      <c r="AD877" s="77"/>
      <c r="AE877" s="77"/>
      <c r="AF877" s="77"/>
      <c r="AG877" s="77"/>
      <c r="AH877" s="77"/>
      <c r="AI877" s="77"/>
      <c r="AJ877" s="77"/>
      <c r="AK877" s="77"/>
      <c r="AL877" s="77"/>
      <c r="AM877" s="77"/>
      <c r="AN877" s="77"/>
      <c r="AO877" s="77"/>
    </row>
    <row r="878" spans="1:41" ht="12.75" customHeight="1" x14ac:dyDescent="0.3">
      <c r="A878" s="77"/>
      <c r="B878" s="77"/>
      <c r="C878" s="77"/>
      <c r="D878" s="77"/>
      <c r="E878" s="77"/>
      <c r="F878" s="77"/>
      <c r="G878" s="77"/>
      <c r="H878" s="77"/>
      <c r="I878" s="77"/>
      <c r="J878" s="77"/>
      <c r="K878" s="77"/>
      <c r="L878" s="77"/>
      <c r="M878" s="77"/>
      <c r="N878" s="77"/>
      <c r="O878" s="77"/>
      <c r="P878" s="77"/>
      <c r="Q878" s="77"/>
      <c r="R878" s="77"/>
      <c r="S878" s="77"/>
      <c r="T878" s="77"/>
      <c r="U878" s="77"/>
      <c r="V878" s="77"/>
      <c r="W878" s="77"/>
      <c r="X878" s="77"/>
      <c r="Y878" s="77"/>
      <c r="Z878" s="77"/>
      <c r="AA878" s="77"/>
      <c r="AB878" s="77"/>
      <c r="AC878" s="77"/>
      <c r="AD878" s="77"/>
      <c r="AE878" s="77"/>
      <c r="AF878" s="77"/>
      <c r="AG878" s="77"/>
      <c r="AH878" s="77"/>
      <c r="AI878" s="77"/>
      <c r="AJ878" s="77"/>
      <c r="AK878" s="77"/>
      <c r="AL878" s="77"/>
      <c r="AM878" s="77"/>
      <c r="AN878" s="77"/>
      <c r="AO878" s="77"/>
    </row>
    <row r="879" spans="1:41" ht="12.75" customHeight="1" x14ac:dyDescent="0.3">
      <c r="A879" s="77"/>
      <c r="B879" s="77"/>
      <c r="C879" s="77"/>
      <c r="D879" s="77"/>
      <c r="E879" s="77"/>
      <c r="F879" s="77"/>
      <c r="G879" s="77"/>
      <c r="H879" s="77"/>
      <c r="I879" s="77"/>
      <c r="J879" s="77"/>
      <c r="K879" s="77"/>
      <c r="L879" s="77"/>
      <c r="M879" s="77"/>
      <c r="N879" s="77"/>
      <c r="O879" s="77"/>
      <c r="P879" s="77"/>
      <c r="Q879" s="77"/>
      <c r="R879" s="77"/>
      <c r="S879" s="77"/>
      <c r="T879" s="77"/>
      <c r="U879" s="77"/>
      <c r="V879" s="77"/>
      <c r="W879" s="77"/>
      <c r="X879" s="77"/>
      <c r="Y879" s="77"/>
      <c r="Z879" s="77"/>
      <c r="AA879" s="77"/>
      <c r="AB879" s="77"/>
      <c r="AC879" s="77"/>
      <c r="AD879" s="77"/>
      <c r="AE879" s="77"/>
      <c r="AF879" s="77"/>
      <c r="AG879" s="77"/>
      <c r="AH879" s="77"/>
      <c r="AI879" s="77"/>
      <c r="AJ879" s="77"/>
      <c r="AK879" s="77"/>
      <c r="AL879" s="77"/>
      <c r="AM879" s="77"/>
      <c r="AN879" s="77"/>
      <c r="AO879" s="77"/>
    </row>
    <row r="880" spans="1:41" ht="12.75" customHeight="1" x14ac:dyDescent="0.3">
      <c r="A880" s="77"/>
      <c r="B880" s="77"/>
      <c r="C880" s="77"/>
      <c r="D880" s="77"/>
      <c r="E880" s="77"/>
      <c r="F880" s="77"/>
      <c r="G880" s="77"/>
      <c r="H880" s="77"/>
      <c r="I880" s="77"/>
      <c r="J880" s="77"/>
      <c r="K880" s="77"/>
      <c r="L880" s="77"/>
      <c r="M880" s="77"/>
      <c r="N880" s="77"/>
      <c r="O880" s="77"/>
      <c r="P880" s="77"/>
      <c r="Q880" s="77"/>
      <c r="R880" s="77"/>
      <c r="S880" s="77"/>
      <c r="T880" s="77"/>
      <c r="U880" s="77"/>
      <c r="V880" s="77"/>
      <c r="W880" s="77"/>
      <c r="X880" s="77"/>
      <c r="Y880" s="77"/>
      <c r="Z880" s="77"/>
      <c r="AA880" s="77"/>
      <c r="AB880" s="77"/>
      <c r="AC880" s="77"/>
      <c r="AD880" s="77"/>
      <c r="AE880" s="77"/>
      <c r="AF880" s="77"/>
      <c r="AG880" s="77"/>
      <c r="AH880" s="77"/>
      <c r="AI880" s="77"/>
      <c r="AJ880" s="77"/>
      <c r="AK880" s="77"/>
      <c r="AL880" s="77"/>
      <c r="AM880" s="77"/>
      <c r="AN880" s="77"/>
      <c r="AO880" s="77"/>
    </row>
    <row r="881" spans="1:41" ht="12.75" customHeight="1" x14ac:dyDescent="0.3">
      <c r="A881" s="77"/>
      <c r="B881" s="77"/>
      <c r="C881" s="77"/>
      <c r="D881" s="77"/>
      <c r="E881" s="77"/>
      <c r="F881" s="77"/>
      <c r="G881" s="77"/>
      <c r="H881" s="77"/>
      <c r="I881" s="77"/>
      <c r="J881" s="77"/>
      <c r="K881" s="77"/>
      <c r="L881" s="77"/>
      <c r="M881" s="77"/>
      <c r="N881" s="77"/>
      <c r="O881" s="77"/>
      <c r="P881" s="77"/>
      <c r="Q881" s="77"/>
      <c r="R881" s="77"/>
      <c r="S881" s="77"/>
      <c r="T881" s="77"/>
      <c r="U881" s="77"/>
      <c r="V881" s="77"/>
      <c r="W881" s="77"/>
      <c r="X881" s="77"/>
      <c r="Y881" s="77"/>
      <c r="Z881" s="77"/>
      <c r="AA881" s="77"/>
      <c r="AB881" s="77"/>
      <c r="AC881" s="77"/>
      <c r="AD881" s="77"/>
      <c r="AE881" s="77"/>
      <c r="AF881" s="77"/>
      <c r="AG881" s="77"/>
      <c r="AH881" s="77"/>
      <c r="AI881" s="77"/>
      <c r="AJ881" s="77"/>
      <c r="AK881" s="77"/>
      <c r="AL881" s="77"/>
      <c r="AM881" s="77"/>
      <c r="AN881" s="77"/>
      <c r="AO881" s="77"/>
    </row>
    <row r="882" spans="1:41" ht="12.75" customHeight="1" x14ac:dyDescent="0.3">
      <c r="A882" s="77"/>
      <c r="B882" s="77"/>
      <c r="C882" s="77"/>
      <c r="D882" s="77"/>
      <c r="E882" s="77"/>
      <c r="F882" s="77"/>
      <c r="G882" s="77"/>
      <c r="H882" s="77"/>
      <c r="I882" s="77"/>
      <c r="J882" s="77"/>
      <c r="K882" s="77"/>
      <c r="L882" s="77"/>
      <c r="M882" s="77"/>
      <c r="N882" s="77"/>
      <c r="O882" s="77"/>
      <c r="P882" s="77"/>
      <c r="Q882" s="77"/>
      <c r="R882" s="77"/>
      <c r="S882" s="77"/>
      <c r="T882" s="77"/>
      <c r="U882" s="77"/>
      <c r="V882" s="77"/>
      <c r="W882" s="77"/>
      <c r="X882" s="77"/>
      <c r="Y882" s="77"/>
      <c r="Z882" s="77"/>
      <c r="AA882" s="77"/>
      <c r="AB882" s="77"/>
      <c r="AC882" s="77"/>
      <c r="AD882" s="77"/>
      <c r="AE882" s="77"/>
      <c r="AF882" s="77"/>
      <c r="AG882" s="77"/>
      <c r="AH882" s="77"/>
      <c r="AI882" s="77"/>
      <c r="AJ882" s="77"/>
      <c r="AK882" s="77"/>
      <c r="AL882" s="77"/>
      <c r="AM882" s="77"/>
      <c r="AN882" s="77"/>
      <c r="AO882" s="77"/>
    </row>
    <row r="883" spans="1:41" ht="12.75" customHeight="1" x14ac:dyDescent="0.3">
      <c r="A883" s="77"/>
      <c r="B883" s="77"/>
      <c r="C883" s="77"/>
      <c r="D883" s="77"/>
      <c r="E883" s="77"/>
      <c r="F883" s="77"/>
      <c r="G883" s="77"/>
      <c r="H883" s="77"/>
      <c r="I883" s="77"/>
      <c r="J883" s="77"/>
      <c r="K883" s="77"/>
      <c r="L883" s="77"/>
      <c r="M883" s="77"/>
      <c r="N883" s="77"/>
      <c r="O883" s="77"/>
      <c r="P883" s="77"/>
      <c r="Q883" s="77"/>
      <c r="R883" s="77"/>
      <c r="S883" s="77"/>
      <c r="T883" s="77"/>
      <c r="U883" s="77"/>
      <c r="V883" s="77"/>
      <c r="W883" s="77"/>
      <c r="X883" s="77"/>
      <c r="Y883" s="77"/>
      <c r="Z883" s="77"/>
      <c r="AA883" s="77"/>
      <c r="AB883" s="77"/>
      <c r="AC883" s="77"/>
      <c r="AD883" s="77"/>
      <c r="AE883" s="77"/>
      <c r="AF883" s="77"/>
      <c r="AG883" s="77"/>
      <c r="AH883" s="77"/>
      <c r="AI883" s="77"/>
      <c r="AJ883" s="77"/>
      <c r="AK883" s="77"/>
      <c r="AL883" s="77"/>
      <c r="AM883" s="77"/>
      <c r="AN883" s="77"/>
      <c r="AO883" s="77"/>
    </row>
    <row r="884" spans="1:41" ht="12.75" customHeight="1" x14ac:dyDescent="0.3">
      <c r="A884" s="77"/>
      <c r="B884" s="77"/>
      <c r="C884" s="77"/>
      <c r="D884" s="77"/>
      <c r="E884" s="77"/>
      <c r="F884" s="77"/>
      <c r="G884" s="77"/>
      <c r="H884" s="77"/>
      <c r="I884" s="77"/>
      <c r="J884" s="77"/>
      <c r="K884" s="77"/>
      <c r="L884" s="77"/>
      <c r="M884" s="77"/>
      <c r="N884" s="77"/>
      <c r="O884" s="77"/>
      <c r="P884" s="77"/>
      <c r="Q884" s="77"/>
      <c r="R884" s="77"/>
      <c r="S884" s="77"/>
      <c r="T884" s="77"/>
      <c r="U884" s="77"/>
      <c r="V884" s="77"/>
      <c r="W884" s="77"/>
      <c r="X884" s="77"/>
      <c r="Y884" s="77"/>
      <c r="Z884" s="77"/>
      <c r="AA884" s="77"/>
      <c r="AB884" s="77"/>
      <c r="AC884" s="77"/>
      <c r="AD884" s="77"/>
      <c r="AE884" s="77"/>
      <c r="AF884" s="77"/>
      <c r="AG884" s="77"/>
      <c r="AH884" s="77"/>
      <c r="AI884" s="77"/>
      <c r="AJ884" s="77"/>
      <c r="AK884" s="77"/>
      <c r="AL884" s="77"/>
      <c r="AM884" s="77"/>
      <c r="AN884" s="77"/>
      <c r="AO884" s="77"/>
    </row>
    <row r="885" spans="1:41" ht="12.75" customHeight="1" x14ac:dyDescent="0.3">
      <c r="A885" s="77"/>
      <c r="B885" s="77"/>
      <c r="C885" s="77"/>
      <c r="D885" s="77"/>
      <c r="E885" s="77"/>
      <c r="F885" s="77"/>
      <c r="G885" s="77"/>
      <c r="H885" s="77"/>
      <c r="I885" s="77"/>
      <c r="J885" s="77"/>
      <c r="K885" s="77"/>
      <c r="L885" s="77"/>
      <c r="M885" s="77"/>
      <c r="N885" s="77"/>
      <c r="O885" s="77"/>
      <c r="P885" s="77"/>
      <c r="Q885" s="77"/>
      <c r="R885" s="77"/>
      <c r="S885" s="77"/>
      <c r="T885" s="77"/>
      <c r="U885" s="77"/>
      <c r="V885" s="77"/>
      <c r="W885" s="77"/>
      <c r="X885" s="77"/>
      <c r="Y885" s="77"/>
      <c r="Z885" s="77"/>
      <c r="AA885" s="77"/>
      <c r="AB885" s="77"/>
      <c r="AC885" s="77"/>
      <c r="AD885" s="77"/>
      <c r="AE885" s="77"/>
      <c r="AF885" s="77"/>
      <c r="AG885" s="77"/>
      <c r="AH885" s="77"/>
      <c r="AI885" s="77"/>
      <c r="AJ885" s="77"/>
      <c r="AK885" s="77"/>
      <c r="AL885" s="77"/>
      <c r="AM885" s="77"/>
      <c r="AN885" s="77"/>
      <c r="AO885" s="77"/>
    </row>
    <row r="886" spans="1:41" ht="12.75" customHeight="1" x14ac:dyDescent="0.3">
      <c r="A886" s="77"/>
      <c r="B886" s="77"/>
      <c r="C886" s="77"/>
      <c r="D886" s="77"/>
      <c r="E886" s="77"/>
      <c r="F886" s="77"/>
      <c r="G886" s="77"/>
      <c r="H886" s="77"/>
      <c r="I886" s="77"/>
      <c r="J886" s="77"/>
      <c r="K886" s="77"/>
      <c r="L886" s="77"/>
      <c r="M886" s="77"/>
      <c r="N886" s="77"/>
      <c r="O886" s="77"/>
      <c r="P886" s="77"/>
      <c r="Q886" s="77"/>
      <c r="R886" s="77"/>
      <c r="S886" s="77"/>
      <c r="T886" s="77"/>
      <c r="U886" s="77"/>
      <c r="V886" s="77"/>
      <c r="W886" s="77"/>
      <c r="X886" s="77"/>
      <c r="Y886" s="77"/>
      <c r="Z886" s="77"/>
      <c r="AA886" s="77"/>
      <c r="AB886" s="77"/>
      <c r="AC886" s="77"/>
      <c r="AD886" s="77"/>
      <c r="AE886" s="77"/>
      <c r="AF886" s="77"/>
      <c r="AG886" s="77"/>
      <c r="AH886" s="77"/>
      <c r="AI886" s="77"/>
      <c r="AJ886" s="77"/>
      <c r="AK886" s="77"/>
      <c r="AL886" s="77"/>
      <c r="AM886" s="77"/>
      <c r="AN886" s="77"/>
      <c r="AO886" s="77"/>
    </row>
    <row r="887" spans="1:41" ht="12.75" customHeight="1" x14ac:dyDescent="0.3">
      <c r="A887" s="77"/>
      <c r="B887" s="77"/>
      <c r="C887" s="77"/>
      <c r="D887" s="77"/>
      <c r="E887" s="77"/>
      <c r="F887" s="77"/>
      <c r="G887" s="77"/>
      <c r="H887" s="77"/>
      <c r="I887" s="77"/>
      <c r="J887" s="77"/>
      <c r="K887" s="77"/>
      <c r="L887" s="77"/>
      <c r="M887" s="77"/>
      <c r="N887" s="77"/>
      <c r="O887" s="77"/>
      <c r="P887" s="77"/>
      <c r="Q887" s="77"/>
      <c r="R887" s="77"/>
      <c r="S887" s="77"/>
      <c r="T887" s="77"/>
      <c r="U887" s="77"/>
      <c r="V887" s="77"/>
      <c r="W887" s="77"/>
      <c r="X887" s="77"/>
      <c r="Y887" s="77"/>
      <c r="Z887" s="77"/>
      <c r="AA887" s="77"/>
      <c r="AB887" s="77"/>
      <c r="AC887" s="77"/>
      <c r="AD887" s="77"/>
      <c r="AE887" s="77"/>
      <c r="AF887" s="77"/>
      <c r="AG887" s="77"/>
      <c r="AH887" s="77"/>
      <c r="AI887" s="77"/>
      <c r="AJ887" s="77"/>
      <c r="AK887" s="77"/>
      <c r="AL887" s="77"/>
      <c r="AM887" s="77"/>
      <c r="AN887" s="77"/>
      <c r="AO887" s="77"/>
    </row>
    <row r="888" spans="1:41" ht="12.75" customHeight="1" x14ac:dyDescent="0.3">
      <c r="A888" s="77"/>
      <c r="B888" s="77"/>
      <c r="C888" s="77"/>
      <c r="D888" s="77"/>
      <c r="E888" s="77"/>
      <c r="F888" s="77"/>
      <c r="G888" s="77"/>
      <c r="H888" s="77"/>
      <c r="I888" s="77"/>
      <c r="J888" s="77"/>
      <c r="K888" s="77"/>
      <c r="L888" s="77"/>
      <c r="M888" s="77"/>
      <c r="N888" s="77"/>
      <c r="O888" s="77"/>
      <c r="P888" s="77"/>
      <c r="Q888" s="77"/>
      <c r="R888" s="77"/>
      <c r="S888" s="77"/>
      <c r="T888" s="77"/>
      <c r="U888" s="77"/>
      <c r="V888" s="77"/>
      <c r="W888" s="77"/>
      <c r="X888" s="77"/>
      <c r="Y888" s="77"/>
      <c r="Z888" s="77"/>
      <c r="AA888" s="77"/>
      <c r="AB888" s="77"/>
      <c r="AC888" s="77"/>
      <c r="AD888" s="77"/>
      <c r="AE888" s="77"/>
      <c r="AF888" s="77"/>
      <c r="AG888" s="77"/>
      <c r="AH888" s="77"/>
      <c r="AI888" s="77"/>
      <c r="AJ888" s="77"/>
      <c r="AK888" s="77"/>
      <c r="AL888" s="77"/>
      <c r="AM888" s="77"/>
      <c r="AN888" s="77"/>
      <c r="AO888" s="77"/>
    </row>
    <row r="889" spans="1:41" ht="12.75" customHeight="1" x14ac:dyDescent="0.3">
      <c r="A889" s="77"/>
      <c r="B889" s="77"/>
      <c r="C889" s="77"/>
      <c r="D889" s="77"/>
      <c r="E889" s="77"/>
      <c r="F889" s="77"/>
      <c r="G889" s="77"/>
      <c r="H889" s="77"/>
      <c r="I889" s="77"/>
      <c r="J889" s="77"/>
      <c r="K889" s="77"/>
      <c r="L889" s="77"/>
      <c r="M889" s="77"/>
      <c r="N889" s="77"/>
      <c r="O889" s="77"/>
      <c r="P889" s="77"/>
      <c r="Q889" s="77"/>
      <c r="R889" s="77"/>
      <c r="S889" s="77"/>
      <c r="T889" s="77"/>
      <c r="U889" s="77"/>
      <c r="V889" s="77"/>
      <c r="W889" s="77"/>
      <c r="X889" s="77"/>
      <c r="Y889" s="77"/>
      <c r="Z889" s="77"/>
      <c r="AA889" s="77"/>
      <c r="AB889" s="77"/>
      <c r="AC889" s="77"/>
      <c r="AD889" s="77"/>
      <c r="AE889" s="77"/>
      <c r="AF889" s="77"/>
      <c r="AG889" s="77"/>
      <c r="AH889" s="77"/>
      <c r="AI889" s="77"/>
      <c r="AJ889" s="77"/>
      <c r="AK889" s="77"/>
      <c r="AL889" s="77"/>
      <c r="AM889" s="77"/>
      <c r="AN889" s="77"/>
      <c r="AO889" s="77"/>
    </row>
    <row r="890" spans="1:41" ht="12.75" customHeight="1" x14ac:dyDescent="0.3">
      <c r="A890" s="77"/>
      <c r="B890" s="77"/>
      <c r="C890" s="77"/>
      <c r="D890" s="77"/>
      <c r="E890" s="77"/>
      <c r="F890" s="77"/>
      <c r="G890" s="77"/>
      <c r="H890" s="77"/>
      <c r="I890" s="77"/>
      <c r="J890" s="77"/>
      <c r="K890" s="77"/>
      <c r="L890" s="77"/>
      <c r="M890" s="77"/>
      <c r="N890" s="77"/>
      <c r="O890" s="77"/>
      <c r="P890" s="77"/>
      <c r="Q890" s="77"/>
      <c r="R890" s="77"/>
      <c r="S890" s="77"/>
      <c r="T890" s="77"/>
      <c r="U890" s="77"/>
      <c r="V890" s="77"/>
      <c r="W890" s="77"/>
      <c r="X890" s="77"/>
      <c r="Y890" s="77"/>
      <c r="Z890" s="77"/>
      <c r="AA890" s="77"/>
      <c r="AB890" s="77"/>
      <c r="AC890" s="77"/>
      <c r="AD890" s="77"/>
      <c r="AE890" s="77"/>
      <c r="AF890" s="77"/>
      <c r="AG890" s="77"/>
      <c r="AH890" s="77"/>
      <c r="AI890" s="77"/>
      <c r="AJ890" s="77"/>
      <c r="AK890" s="77"/>
      <c r="AL890" s="77"/>
      <c r="AM890" s="77"/>
      <c r="AN890" s="77"/>
      <c r="AO890" s="77"/>
    </row>
    <row r="891" spans="1:41" ht="12.75" customHeight="1" x14ac:dyDescent="0.3">
      <c r="A891" s="77"/>
      <c r="B891" s="77"/>
      <c r="C891" s="77"/>
      <c r="D891" s="77"/>
      <c r="E891" s="77"/>
      <c r="F891" s="77"/>
      <c r="G891" s="77"/>
      <c r="H891" s="77"/>
      <c r="I891" s="77"/>
      <c r="J891" s="77"/>
      <c r="K891" s="77"/>
      <c r="L891" s="77"/>
      <c r="M891" s="77"/>
      <c r="N891" s="77"/>
      <c r="O891" s="77"/>
      <c r="P891" s="77"/>
      <c r="Q891" s="77"/>
      <c r="R891" s="77"/>
      <c r="S891" s="77"/>
      <c r="T891" s="77"/>
      <c r="U891" s="77"/>
      <c r="V891" s="77"/>
      <c r="W891" s="77"/>
      <c r="X891" s="77"/>
      <c r="Y891" s="77"/>
      <c r="Z891" s="77"/>
      <c r="AA891" s="77"/>
      <c r="AB891" s="77"/>
      <c r="AC891" s="77"/>
      <c r="AD891" s="77"/>
      <c r="AE891" s="77"/>
      <c r="AF891" s="77"/>
      <c r="AG891" s="77"/>
      <c r="AH891" s="77"/>
      <c r="AI891" s="77"/>
      <c r="AJ891" s="77"/>
      <c r="AK891" s="77"/>
      <c r="AL891" s="77"/>
      <c r="AM891" s="77"/>
      <c r="AN891" s="77"/>
      <c r="AO891" s="77"/>
    </row>
    <row r="892" spans="1:41" ht="12.75" customHeight="1" x14ac:dyDescent="0.3">
      <c r="A892" s="77"/>
      <c r="B892" s="77"/>
      <c r="C892" s="77"/>
      <c r="D892" s="77"/>
      <c r="E892" s="77"/>
      <c r="F892" s="77"/>
      <c r="G892" s="77"/>
      <c r="H892" s="77"/>
      <c r="I892" s="77"/>
      <c r="J892" s="77"/>
      <c r="K892" s="77"/>
      <c r="L892" s="77"/>
      <c r="M892" s="77"/>
      <c r="N892" s="77"/>
      <c r="O892" s="77"/>
      <c r="P892" s="77"/>
      <c r="Q892" s="77"/>
      <c r="R892" s="77"/>
      <c r="S892" s="77"/>
      <c r="T892" s="77"/>
      <c r="U892" s="77"/>
      <c r="V892" s="77"/>
      <c r="W892" s="77"/>
      <c r="X892" s="77"/>
      <c r="Y892" s="77"/>
      <c r="Z892" s="77"/>
      <c r="AA892" s="77"/>
      <c r="AB892" s="77"/>
      <c r="AC892" s="77"/>
      <c r="AD892" s="77"/>
      <c r="AE892" s="77"/>
      <c r="AF892" s="77"/>
      <c r="AG892" s="77"/>
      <c r="AH892" s="77"/>
      <c r="AI892" s="77"/>
      <c r="AJ892" s="77"/>
      <c r="AK892" s="77"/>
      <c r="AL892" s="77"/>
      <c r="AM892" s="77"/>
      <c r="AN892" s="77"/>
      <c r="AO892" s="77"/>
    </row>
    <row r="893" spans="1:41" ht="12.75" customHeight="1" x14ac:dyDescent="0.3">
      <c r="A893" s="77"/>
      <c r="B893" s="77"/>
      <c r="C893" s="77"/>
      <c r="D893" s="77"/>
      <c r="E893" s="77"/>
      <c r="F893" s="77"/>
      <c r="G893" s="77"/>
      <c r="H893" s="77"/>
      <c r="I893" s="77"/>
      <c r="J893" s="77"/>
      <c r="K893" s="77"/>
      <c r="L893" s="77"/>
      <c r="M893" s="77"/>
      <c r="N893" s="77"/>
      <c r="O893" s="77"/>
      <c r="P893" s="77"/>
      <c r="Q893" s="77"/>
      <c r="R893" s="77"/>
      <c r="S893" s="77"/>
      <c r="T893" s="77"/>
      <c r="U893" s="77"/>
      <c r="V893" s="77"/>
      <c r="W893" s="77"/>
      <c r="X893" s="77"/>
      <c r="Y893" s="77"/>
      <c r="Z893" s="77"/>
      <c r="AA893" s="77"/>
      <c r="AB893" s="77"/>
      <c r="AC893" s="77"/>
      <c r="AD893" s="77"/>
      <c r="AE893" s="77"/>
      <c r="AF893" s="77"/>
      <c r="AG893" s="77"/>
      <c r="AH893" s="77"/>
      <c r="AI893" s="77"/>
      <c r="AJ893" s="77"/>
      <c r="AK893" s="77"/>
      <c r="AL893" s="77"/>
      <c r="AM893" s="77"/>
      <c r="AN893" s="77"/>
      <c r="AO893" s="77"/>
    </row>
    <row r="894" spans="1:41" ht="12.75" customHeight="1" x14ac:dyDescent="0.3">
      <c r="A894" s="77"/>
      <c r="B894" s="77"/>
      <c r="C894" s="77"/>
      <c r="D894" s="77"/>
      <c r="E894" s="77"/>
      <c r="F894" s="77"/>
      <c r="G894" s="77"/>
      <c r="H894" s="77"/>
      <c r="I894" s="77"/>
      <c r="J894" s="77"/>
      <c r="K894" s="77"/>
      <c r="L894" s="77"/>
      <c r="M894" s="77"/>
      <c r="N894" s="77"/>
      <c r="O894" s="77"/>
      <c r="P894" s="77"/>
      <c r="Q894" s="77"/>
      <c r="R894" s="77"/>
      <c r="S894" s="77"/>
      <c r="T894" s="77"/>
      <c r="U894" s="77"/>
      <c r="V894" s="77"/>
      <c r="W894" s="77"/>
      <c r="X894" s="77"/>
      <c r="Y894" s="77"/>
      <c r="Z894" s="77"/>
      <c r="AA894" s="77"/>
      <c r="AB894" s="77"/>
      <c r="AC894" s="77"/>
      <c r="AD894" s="77"/>
      <c r="AE894" s="77"/>
      <c r="AF894" s="77"/>
      <c r="AG894" s="77"/>
      <c r="AH894" s="77"/>
      <c r="AI894" s="77"/>
      <c r="AJ894" s="77"/>
      <c r="AK894" s="77"/>
      <c r="AL894" s="77"/>
      <c r="AM894" s="77"/>
      <c r="AN894" s="77"/>
      <c r="AO894" s="77"/>
    </row>
    <row r="895" spans="1:41" ht="12.75" customHeight="1" x14ac:dyDescent="0.3">
      <c r="A895" s="77"/>
      <c r="B895" s="77"/>
      <c r="C895" s="77"/>
      <c r="D895" s="77"/>
      <c r="E895" s="77"/>
      <c r="F895" s="77"/>
      <c r="G895" s="77"/>
      <c r="H895" s="77"/>
      <c r="I895" s="77"/>
      <c r="J895" s="77"/>
      <c r="K895" s="77"/>
      <c r="L895" s="77"/>
      <c r="M895" s="77"/>
      <c r="N895" s="77"/>
      <c r="O895" s="77"/>
      <c r="P895" s="77"/>
      <c r="Q895" s="77"/>
      <c r="R895" s="77"/>
      <c r="S895" s="77"/>
      <c r="T895" s="77"/>
      <c r="U895" s="77"/>
      <c r="V895" s="77"/>
      <c r="W895" s="77"/>
      <c r="X895" s="77"/>
      <c r="Y895" s="77"/>
      <c r="Z895" s="77"/>
      <c r="AA895" s="77"/>
      <c r="AB895" s="77"/>
      <c r="AC895" s="77"/>
      <c r="AD895" s="77"/>
      <c r="AE895" s="77"/>
      <c r="AF895" s="77"/>
      <c r="AG895" s="77"/>
      <c r="AH895" s="77"/>
      <c r="AI895" s="77"/>
      <c r="AJ895" s="77"/>
      <c r="AK895" s="77"/>
      <c r="AL895" s="77"/>
      <c r="AM895" s="77"/>
      <c r="AN895" s="77"/>
      <c r="AO895" s="77"/>
    </row>
    <row r="896" spans="1:41" ht="12.75" customHeight="1" x14ac:dyDescent="0.3">
      <c r="A896" s="77"/>
      <c r="B896" s="77"/>
      <c r="C896" s="77"/>
      <c r="D896" s="77"/>
      <c r="E896" s="77"/>
      <c r="F896" s="77"/>
      <c r="G896" s="77"/>
      <c r="H896" s="77"/>
      <c r="I896" s="77"/>
      <c r="J896" s="77"/>
      <c r="K896" s="77"/>
      <c r="L896" s="77"/>
      <c r="M896" s="77"/>
      <c r="N896" s="77"/>
      <c r="O896" s="77"/>
      <c r="P896" s="77"/>
      <c r="Q896" s="77"/>
      <c r="R896" s="77"/>
      <c r="S896" s="77"/>
      <c r="T896" s="77"/>
      <c r="U896" s="77"/>
      <c r="V896" s="77"/>
      <c r="W896" s="77"/>
      <c r="X896" s="77"/>
      <c r="Y896" s="77"/>
      <c r="Z896" s="77"/>
      <c r="AA896" s="77"/>
      <c r="AB896" s="77"/>
      <c r="AC896" s="77"/>
      <c r="AD896" s="77"/>
      <c r="AE896" s="77"/>
      <c r="AF896" s="77"/>
      <c r="AG896" s="77"/>
      <c r="AH896" s="77"/>
      <c r="AI896" s="77"/>
      <c r="AJ896" s="77"/>
      <c r="AK896" s="77"/>
      <c r="AL896" s="77"/>
      <c r="AM896" s="77"/>
      <c r="AN896" s="77"/>
      <c r="AO896" s="77"/>
    </row>
    <row r="897" spans="1:41" ht="12.75" customHeight="1" x14ac:dyDescent="0.3">
      <c r="A897" s="77"/>
      <c r="B897" s="77"/>
      <c r="C897" s="77"/>
      <c r="D897" s="77"/>
      <c r="E897" s="77"/>
      <c r="F897" s="77"/>
      <c r="G897" s="77"/>
      <c r="H897" s="77"/>
      <c r="I897" s="77"/>
      <c r="J897" s="77"/>
      <c r="K897" s="77"/>
      <c r="L897" s="77"/>
      <c r="M897" s="77"/>
      <c r="N897" s="77"/>
      <c r="O897" s="77"/>
      <c r="P897" s="77"/>
      <c r="Q897" s="77"/>
      <c r="R897" s="77"/>
      <c r="S897" s="77"/>
      <c r="T897" s="77"/>
      <c r="U897" s="77"/>
      <c r="V897" s="77"/>
      <c r="W897" s="77"/>
      <c r="X897" s="77"/>
      <c r="Y897" s="77"/>
      <c r="Z897" s="77"/>
      <c r="AA897" s="77"/>
      <c r="AB897" s="77"/>
      <c r="AC897" s="77"/>
      <c r="AD897" s="77"/>
      <c r="AE897" s="77"/>
      <c r="AF897" s="77"/>
      <c r="AG897" s="77"/>
      <c r="AH897" s="77"/>
      <c r="AI897" s="77"/>
      <c r="AJ897" s="77"/>
      <c r="AK897" s="77"/>
      <c r="AL897" s="77"/>
      <c r="AM897" s="77"/>
      <c r="AN897" s="77"/>
      <c r="AO897" s="77"/>
    </row>
    <row r="898" spans="1:41" ht="12.75" customHeight="1" x14ac:dyDescent="0.3">
      <c r="A898" s="77"/>
      <c r="B898" s="77"/>
      <c r="C898" s="77"/>
      <c r="D898" s="77"/>
      <c r="E898" s="77"/>
      <c r="F898" s="77"/>
      <c r="G898" s="77"/>
      <c r="H898" s="77"/>
      <c r="I898" s="77"/>
      <c r="J898" s="77"/>
      <c r="K898" s="77"/>
      <c r="L898" s="77"/>
      <c r="M898" s="77"/>
      <c r="N898" s="77"/>
      <c r="O898" s="77"/>
      <c r="P898" s="77"/>
      <c r="Q898" s="77"/>
      <c r="R898" s="77"/>
      <c r="S898" s="77"/>
      <c r="T898" s="77"/>
      <c r="U898" s="77"/>
      <c r="V898" s="77"/>
      <c r="W898" s="77"/>
      <c r="X898" s="77"/>
      <c r="Y898" s="77"/>
      <c r="Z898" s="77"/>
      <c r="AA898" s="77"/>
      <c r="AB898" s="77"/>
      <c r="AC898" s="77"/>
      <c r="AD898" s="77"/>
      <c r="AE898" s="77"/>
      <c r="AF898" s="77"/>
      <c r="AG898" s="77"/>
      <c r="AH898" s="77"/>
      <c r="AI898" s="77"/>
      <c r="AJ898" s="77"/>
      <c r="AK898" s="77"/>
      <c r="AL898" s="77"/>
      <c r="AM898" s="77"/>
      <c r="AN898" s="77"/>
      <c r="AO898" s="77"/>
    </row>
    <row r="899" spans="1:41" ht="12.75" customHeight="1" x14ac:dyDescent="0.3">
      <c r="A899" s="77"/>
      <c r="B899" s="77"/>
      <c r="C899" s="77"/>
      <c r="D899" s="77"/>
      <c r="E899" s="77"/>
      <c r="F899" s="77"/>
      <c r="G899" s="77"/>
      <c r="H899" s="77"/>
      <c r="I899" s="77"/>
      <c r="J899" s="77"/>
      <c r="K899" s="77"/>
      <c r="L899" s="77"/>
      <c r="M899" s="77"/>
      <c r="N899" s="77"/>
      <c r="O899" s="77"/>
      <c r="P899" s="77"/>
      <c r="Q899" s="77"/>
      <c r="R899" s="77"/>
      <c r="S899" s="77"/>
      <c r="T899" s="77"/>
      <c r="U899" s="77"/>
      <c r="V899" s="77"/>
      <c r="W899" s="77"/>
      <c r="X899" s="77"/>
      <c r="Y899" s="77"/>
      <c r="Z899" s="77"/>
      <c r="AA899" s="77"/>
      <c r="AB899" s="77"/>
      <c r="AC899" s="77"/>
      <c r="AD899" s="77"/>
      <c r="AE899" s="77"/>
      <c r="AF899" s="77"/>
      <c r="AG899" s="77"/>
      <c r="AH899" s="77"/>
      <c r="AI899" s="77"/>
      <c r="AJ899" s="77"/>
      <c r="AK899" s="77"/>
      <c r="AL899" s="77"/>
      <c r="AM899" s="77"/>
      <c r="AN899" s="77"/>
      <c r="AO899" s="77"/>
    </row>
    <row r="900" spans="1:41" ht="12.75" customHeight="1" x14ac:dyDescent="0.3">
      <c r="A900" s="77"/>
      <c r="B900" s="77"/>
      <c r="C900" s="77"/>
      <c r="D900" s="77"/>
      <c r="E900" s="77"/>
      <c r="F900" s="77"/>
      <c r="G900" s="77"/>
      <c r="H900" s="77"/>
      <c r="I900" s="77"/>
      <c r="J900" s="77"/>
      <c r="K900" s="77"/>
      <c r="L900" s="77"/>
      <c r="M900" s="77"/>
      <c r="N900" s="77"/>
      <c r="O900" s="77"/>
      <c r="P900" s="77"/>
      <c r="Q900" s="77"/>
      <c r="R900" s="77"/>
      <c r="S900" s="77"/>
      <c r="T900" s="77"/>
      <c r="U900" s="77"/>
      <c r="V900" s="77"/>
      <c r="W900" s="77"/>
      <c r="X900" s="77"/>
      <c r="Y900" s="77"/>
      <c r="Z900" s="77"/>
      <c r="AA900" s="77"/>
      <c r="AB900" s="77"/>
      <c r="AC900" s="77"/>
      <c r="AD900" s="77"/>
      <c r="AE900" s="77"/>
      <c r="AF900" s="77"/>
      <c r="AG900" s="77"/>
      <c r="AH900" s="77"/>
      <c r="AI900" s="77"/>
      <c r="AJ900" s="77"/>
      <c r="AK900" s="77"/>
      <c r="AL900" s="77"/>
      <c r="AM900" s="77"/>
      <c r="AN900" s="77"/>
      <c r="AO900" s="77"/>
    </row>
    <row r="901" spans="1:41" ht="12.75" customHeight="1" x14ac:dyDescent="0.3">
      <c r="A901" s="77"/>
      <c r="B901" s="77"/>
      <c r="C901" s="77"/>
      <c r="D901" s="77"/>
      <c r="E901" s="77"/>
      <c r="F901" s="77"/>
      <c r="G901" s="77"/>
      <c r="H901" s="77"/>
      <c r="I901" s="77"/>
      <c r="J901" s="77"/>
      <c r="K901" s="77"/>
      <c r="L901" s="77"/>
      <c r="M901" s="77"/>
      <c r="N901" s="77"/>
      <c r="O901" s="77"/>
      <c r="P901" s="77"/>
      <c r="Q901" s="77"/>
      <c r="R901" s="77"/>
      <c r="S901" s="77"/>
      <c r="T901" s="77"/>
      <c r="U901" s="77"/>
      <c r="V901" s="77"/>
      <c r="W901" s="77"/>
      <c r="X901" s="77"/>
      <c r="Y901" s="77"/>
      <c r="Z901" s="77"/>
      <c r="AA901" s="77"/>
      <c r="AB901" s="77"/>
      <c r="AC901" s="77"/>
      <c r="AD901" s="77"/>
      <c r="AE901" s="77"/>
      <c r="AF901" s="77"/>
      <c r="AG901" s="77"/>
      <c r="AH901" s="77"/>
      <c r="AI901" s="77"/>
      <c r="AJ901" s="77"/>
      <c r="AK901" s="77"/>
      <c r="AL901" s="77"/>
      <c r="AM901" s="77"/>
      <c r="AN901" s="77"/>
      <c r="AO901" s="77"/>
    </row>
    <row r="902" spans="1:41" ht="12.75" customHeight="1" x14ac:dyDescent="0.3">
      <c r="A902" s="77"/>
      <c r="B902" s="77"/>
      <c r="C902" s="77"/>
      <c r="D902" s="77"/>
      <c r="E902" s="77"/>
      <c r="F902" s="77"/>
      <c r="G902" s="77"/>
      <c r="H902" s="77"/>
      <c r="I902" s="77"/>
      <c r="J902" s="77"/>
      <c r="K902" s="77"/>
      <c r="L902" s="77"/>
      <c r="M902" s="77"/>
      <c r="N902" s="77"/>
      <c r="O902" s="77"/>
      <c r="P902" s="77"/>
      <c r="Q902" s="77"/>
      <c r="R902" s="77"/>
      <c r="S902" s="77"/>
      <c r="T902" s="77"/>
      <c r="U902" s="77"/>
      <c r="V902" s="77"/>
      <c r="W902" s="77"/>
      <c r="X902" s="77"/>
      <c r="Y902" s="77"/>
      <c r="Z902" s="77"/>
      <c r="AA902" s="77"/>
      <c r="AB902" s="77"/>
      <c r="AC902" s="77"/>
      <c r="AD902" s="77"/>
      <c r="AE902" s="77"/>
      <c r="AF902" s="77"/>
      <c r="AG902" s="77"/>
      <c r="AH902" s="77"/>
      <c r="AI902" s="77"/>
      <c r="AJ902" s="77"/>
      <c r="AK902" s="77"/>
      <c r="AL902" s="77"/>
      <c r="AM902" s="77"/>
      <c r="AN902" s="77"/>
      <c r="AO902" s="77"/>
    </row>
    <row r="903" spans="1:41" ht="12.75" customHeight="1" x14ac:dyDescent="0.3">
      <c r="A903" s="77"/>
      <c r="B903" s="77"/>
      <c r="C903" s="77"/>
      <c r="D903" s="77"/>
      <c r="E903" s="77"/>
      <c r="F903" s="77"/>
      <c r="G903" s="77"/>
      <c r="H903" s="77"/>
      <c r="I903" s="77"/>
      <c r="J903" s="77"/>
      <c r="K903" s="77"/>
      <c r="L903" s="77"/>
      <c r="M903" s="77"/>
      <c r="N903" s="77"/>
      <c r="O903" s="77"/>
      <c r="P903" s="77"/>
      <c r="Q903" s="77"/>
      <c r="R903" s="77"/>
      <c r="S903" s="77"/>
      <c r="T903" s="77"/>
      <c r="U903" s="77"/>
      <c r="V903" s="77"/>
      <c r="W903" s="77"/>
      <c r="X903" s="77"/>
      <c r="Y903" s="77"/>
      <c r="Z903" s="77"/>
      <c r="AA903" s="77"/>
      <c r="AB903" s="77"/>
      <c r="AC903" s="77"/>
      <c r="AD903" s="77"/>
      <c r="AE903" s="77"/>
      <c r="AF903" s="77"/>
      <c r="AG903" s="77"/>
      <c r="AH903" s="77"/>
      <c r="AI903" s="77"/>
      <c r="AJ903" s="77"/>
      <c r="AK903" s="77"/>
      <c r="AL903" s="77"/>
      <c r="AM903" s="77"/>
      <c r="AN903" s="77"/>
      <c r="AO903" s="77"/>
    </row>
    <row r="904" spans="1:41" ht="12.75" customHeight="1" x14ac:dyDescent="0.3">
      <c r="A904" s="77"/>
      <c r="B904" s="77"/>
      <c r="C904" s="77"/>
      <c r="D904" s="77"/>
      <c r="E904" s="77"/>
      <c r="F904" s="77"/>
      <c r="G904" s="77"/>
      <c r="H904" s="77"/>
      <c r="I904" s="77"/>
      <c r="J904" s="77"/>
      <c r="K904" s="77"/>
      <c r="L904" s="77"/>
      <c r="M904" s="77"/>
      <c r="N904" s="77"/>
      <c r="O904" s="77"/>
      <c r="P904" s="77"/>
      <c r="Q904" s="77"/>
      <c r="R904" s="77"/>
      <c r="S904" s="77"/>
      <c r="T904" s="77"/>
      <c r="U904" s="77"/>
      <c r="V904" s="77"/>
      <c r="W904" s="77"/>
      <c r="X904" s="77"/>
      <c r="Y904" s="77"/>
      <c r="Z904" s="77"/>
      <c r="AA904" s="77"/>
      <c r="AB904" s="77"/>
      <c r="AC904" s="77"/>
      <c r="AD904" s="77"/>
      <c r="AE904" s="77"/>
      <c r="AF904" s="77"/>
      <c r="AG904" s="77"/>
      <c r="AH904" s="77"/>
      <c r="AI904" s="77"/>
      <c r="AJ904" s="77"/>
      <c r="AK904" s="77"/>
      <c r="AL904" s="77"/>
      <c r="AM904" s="77"/>
      <c r="AN904" s="77"/>
      <c r="AO904" s="77"/>
    </row>
    <row r="905" spans="1:41" ht="12.75" customHeight="1" x14ac:dyDescent="0.3">
      <c r="A905" s="77"/>
      <c r="B905" s="77"/>
      <c r="C905" s="77"/>
      <c r="D905" s="77"/>
      <c r="E905" s="77"/>
      <c r="F905" s="77"/>
      <c r="G905" s="77"/>
      <c r="H905" s="77"/>
      <c r="I905" s="77"/>
      <c r="J905" s="77"/>
      <c r="K905" s="77"/>
      <c r="L905" s="77"/>
      <c r="M905" s="77"/>
      <c r="N905" s="77"/>
      <c r="O905" s="77"/>
      <c r="P905" s="77"/>
      <c r="Q905" s="77"/>
      <c r="R905" s="77"/>
      <c r="S905" s="77"/>
      <c r="T905" s="77"/>
      <c r="U905" s="77"/>
      <c r="V905" s="77"/>
      <c r="W905" s="77"/>
      <c r="X905" s="77"/>
      <c r="Y905" s="77"/>
      <c r="Z905" s="77"/>
      <c r="AA905" s="77"/>
      <c r="AB905" s="77"/>
      <c r="AC905" s="77"/>
      <c r="AD905" s="77"/>
      <c r="AE905" s="77"/>
      <c r="AF905" s="77"/>
      <c r="AG905" s="77"/>
      <c r="AH905" s="77"/>
      <c r="AI905" s="77"/>
      <c r="AJ905" s="77"/>
      <c r="AK905" s="77"/>
      <c r="AL905" s="77"/>
      <c r="AM905" s="77"/>
      <c r="AN905" s="77"/>
      <c r="AO905" s="77"/>
    </row>
    <row r="906" spans="1:41" ht="12.75" customHeight="1" x14ac:dyDescent="0.3">
      <c r="A906" s="77"/>
      <c r="B906" s="77"/>
      <c r="C906" s="77"/>
      <c r="D906" s="77"/>
      <c r="E906" s="77"/>
      <c r="F906" s="77"/>
      <c r="G906" s="77"/>
      <c r="H906" s="77"/>
      <c r="I906" s="77"/>
      <c r="J906" s="77"/>
      <c r="K906" s="77"/>
      <c r="L906" s="77"/>
      <c r="M906" s="77"/>
      <c r="N906" s="77"/>
      <c r="O906" s="77"/>
      <c r="P906" s="77"/>
      <c r="Q906" s="77"/>
      <c r="R906" s="77"/>
      <c r="S906" s="77"/>
      <c r="T906" s="77"/>
      <c r="U906" s="77"/>
      <c r="V906" s="77"/>
      <c r="W906" s="77"/>
      <c r="X906" s="77"/>
      <c r="Y906" s="77"/>
      <c r="Z906" s="77"/>
      <c r="AA906" s="77"/>
      <c r="AB906" s="77"/>
      <c r="AC906" s="77"/>
      <c r="AD906" s="77"/>
      <c r="AE906" s="77"/>
      <c r="AF906" s="77"/>
      <c r="AG906" s="77"/>
      <c r="AH906" s="77"/>
      <c r="AI906" s="77"/>
      <c r="AJ906" s="77"/>
      <c r="AK906" s="77"/>
      <c r="AL906" s="77"/>
      <c r="AM906" s="77"/>
      <c r="AN906" s="77"/>
      <c r="AO906" s="77"/>
    </row>
    <row r="907" spans="1:41" ht="12.75" customHeight="1" x14ac:dyDescent="0.3">
      <c r="A907" s="77"/>
      <c r="B907" s="77"/>
      <c r="C907" s="77"/>
      <c r="D907" s="77"/>
      <c r="E907" s="77"/>
      <c r="F907" s="77"/>
      <c r="G907" s="77"/>
      <c r="H907" s="77"/>
      <c r="I907" s="77"/>
      <c r="J907" s="77"/>
      <c r="K907" s="77"/>
      <c r="L907" s="77"/>
      <c r="M907" s="77"/>
      <c r="N907" s="77"/>
      <c r="O907" s="77"/>
      <c r="P907" s="77"/>
      <c r="Q907" s="77"/>
      <c r="R907" s="77"/>
      <c r="S907" s="77"/>
      <c r="T907" s="77"/>
      <c r="U907" s="77"/>
      <c r="V907" s="77"/>
      <c r="W907" s="77"/>
      <c r="X907" s="77"/>
      <c r="Y907" s="77"/>
      <c r="Z907" s="77"/>
      <c r="AA907" s="77"/>
      <c r="AB907" s="77"/>
      <c r="AC907" s="77"/>
      <c r="AD907" s="77"/>
      <c r="AE907" s="77"/>
      <c r="AF907" s="77"/>
      <c r="AG907" s="77"/>
      <c r="AH907" s="77"/>
      <c r="AI907" s="77"/>
      <c r="AJ907" s="77"/>
      <c r="AK907" s="77"/>
      <c r="AL907" s="77"/>
      <c r="AM907" s="77"/>
      <c r="AN907" s="77"/>
      <c r="AO907" s="77"/>
    </row>
    <row r="908" spans="1:41" ht="12.75" customHeight="1" x14ac:dyDescent="0.3">
      <c r="A908" s="77"/>
      <c r="B908" s="77"/>
      <c r="C908" s="77"/>
      <c r="D908" s="77"/>
      <c r="E908" s="77"/>
      <c r="F908" s="77"/>
      <c r="G908" s="77"/>
      <c r="H908" s="77"/>
      <c r="I908" s="77"/>
      <c r="J908" s="77"/>
      <c r="K908" s="77"/>
      <c r="L908" s="77"/>
      <c r="M908" s="77"/>
      <c r="N908" s="77"/>
      <c r="O908" s="77"/>
      <c r="P908" s="77"/>
      <c r="Q908" s="77"/>
      <c r="R908" s="77"/>
      <c r="S908" s="77"/>
      <c r="T908" s="77"/>
      <c r="U908" s="77"/>
      <c r="V908" s="77"/>
      <c r="W908" s="77"/>
      <c r="X908" s="77"/>
      <c r="Y908" s="77"/>
      <c r="Z908" s="77"/>
      <c r="AA908" s="77"/>
      <c r="AB908" s="77"/>
      <c r="AC908" s="77"/>
      <c r="AD908" s="77"/>
      <c r="AE908" s="77"/>
      <c r="AF908" s="77"/>
      <c r="AG908" s="77"/>
      <c r="AH908" s="77"/>
      <c r="AI908" s="77"/>
      <c r="AJ908" s="77"/>
      <c r="AK908" s="77"/>
      <c r="AL908" s="77"/>
      <c r="AM908" s="77"/>
      <c r="AN908" s="77"/>
      <c r="AO908" s="77"/>
    </row>
    <row r="909" spans="1:41" ht="12.75" customHeight="1" x14ac:dyDescent="0.3">
      <c r="A909" s="77"/>
      <c r="B909" s="77"/>
      <c r="C909" s="77"/>
      <c r="D909" s="77"/>
      <c r="E909" s="77"/>
      <c r="F909" s="77"/>
      <c r="G909" s="77"/>
      <c r="H909" s="77"/>
      <c r="I909" s="77"/>
      <c r="J909" s="77"/>
      <c r="K909" s="77"/>
      <c r="L909" s="77"/>
      <c r="M909" s="77"/>
      <c r="N909" s="77"/>
      <c r="O909" s="77"/>
      <c r="P909" s="77"/>
      <c r="Q909" s="77"/>
      <c r="R909" s="77"/>
      <c r="S909" s="77"/>
      <c r="T909" s="77"/>
      <c r="U909" s="77"/>
      <c r="V909" s="77"/>
      <c r="W909" s="77"/>
      <c r="X909" s="77"/>
      <c r="Y909" s="77"/>
      <c r="Z909" s="77"/>
      <c r="AA909" s="77"/>
      <c r="AB909" s="77"/>
      <c r="AC909" s="77"/>
      <c r="AD909" s="77"/>
      <c r="AE909" s="77"/>
      <c r="AF909" s="77"/>
      <c r="AG909" s="77"/>
      <c r="AH909" s="77"/>
      <c r="AI909" s="77"/>
      <c r="AJ909" s="77"/>
      <c r="AK909" s="77"/>
      <c r="AL909" s="77"/>
      <c r="AM909" s="77"/>
      <c r="AN909" s="77"/>
      <c r="AO909" s="77"/>
    </row>
    <row r="910" spans="1:41" ht="12.75" customHeight="1" x14ac:dyDescent="0.3">
      <c r="A910" s="77"/>
      <c r="B910" s="77"/>
      <c r="C910" s="77"/>
      <c r="D910" s="77"/>
      <c r="E910" s="77"/>
      <c r="F910" s="77"/>
      <c r="G910" s="77"/>
      <c r="H910" s="77"/>
      <c r="I910" s="77"/>
      <c r="J910" s="77"/>
      <c r="K910" s="77"/>
      <c r="L910" s="77"/>
      <c r="M910" s="77"/>
      <c r="N910" s="77"/>
      <c r="O910" s="77"/>
      <c r="P910" s="77"/>
      <c r="Q910" s="77"/>
      <c r="R910" s="77"/>
      <c r="S910" s="77"/>
      <c r="T910" s="77"/>
      <c r="U910" s="77"/>
      <c r="V910" s="77"/>
      <c r="W910" s="77"/>
      <c r="X910" s="77"/>
      <c r="Y910" s="77"/>
      <c r="Z910" s="77"/>
      <c r="AA910" s="77"/>
      <c r="AB910" s="77"/>
      <c r="AC910" s="77"/>
      <c r="AD910" s="77"/>
      <c r="AE910" s="77"/>
      <c r="AF910" s="77"/>
      <c r="AG910" s="77"/>
      <c r="AH910" s="77"/>
      <c r="AI910" s="77"/>
      <c r="AJ910" s="77"/>
      <c r="AK910" s="77"/>
      <c r="AL910" s="77"/>
      <c r="AM910" s="77"/>
      <c r="AN910" s="77"/>
      <c r="AO910" s="77"/>
    </row>
    <row r="911" spans="1:41" ht="12.75" customHeight="1" x14ac:dyDescent="0.3">
      <c r="A911" s="77"/>
      <c r="B911" s="77"/>
      <c r="C911" s="77"/>
      <c r="D911" s="77"/>
      <c r="E911" s="77"/>
      <c r="F911" s="77"/>
      <c r="G911" s="77"/>
      <c r="H911" s="77"/>
      <c r="I911" s="77"/>
      <c r="J911" s="77"/>
      <c r="K911" s="77"/>
      <c r="L911" s="77"/>
      <c r="M911" s="77"/>
      <c r="N911" s="77"/>
      <c r="O911" s="77"/>
      <c r="P911" s="77"/>
      <c r="Q911" s="77"/>
      <c r="R911" s="77"/>
      <c r="S911" s="77"/>
      <c r="T911" s="77"/>
      <c r="U911" s="77"/>
      <c r="V911" s="77"/>
      <c r="W911" s="77"/>
      <c r="X911" s="77"/>
      <c r="Y911" s="77"/>
      <c r="Z911" s="77"/>
      <c r="AA911" s="77"/>
      <c r="AB911" s="77"/>
      <c r="AC911" s="77"/>
      <c r="AD911" s="77"/>
      <c r="AE911" s="77"/>
      <c r="AF911" s="77"/>
      <c r="AG911" s="77"/>
      <c r="AH911" s="77"/>
      <c r="AI911" s="77"/>
      <c r="AJ911" s="77"/>
      <c r="AK911" s="77"/>
      <c r="AL911" s="77"/>
      <c r="AM911" s="77"/>
      <c r="AN911" s="77"/>
      <c r="AO911" s="77"/>
    </row>
    <row r="912" spans="1:41" ht="12.75" customHeight="1" x14ac:dyDescent="0.3">
      <c r="A912" s="77"/>
      <c r="B912" s="77"/>
      <c r="C912" s="77"/>
      <c r="D912" s="77"/>
      <c r="E912" s="77"/>
      <c r="F912" s="77"/>
      <c r="G912" s="77"/>
      <c r="H912" s="77"/>
      <c r="I912" s="77"/>
      <c r="J912" s="77"/>
      <c r="K912" s="77"/>
      <c r="L912" s="77"/>
      <c r="M912" s="77"/>
      <c r="N912" s="77"/>
      <c r="O912" s="77"/>
      <c r="P912" s="77"/>
      <c r="Q912" s="77"/>
      <c r="R912" s="77"/>
      <c r="S912" s="77"/>
      <c r="T912" s="77"/>
      <c r="U912" s="77"/>
      <c r="V912" s="77"/>
      <c r="W912" s="77"/>
      <c r="X912" s="77"/>
      <c r="Y912" s="77"/>
      <c r="Z912" s="77"/>
      <c r="AA912" s="77"/>
      <c r="AB912" s="77"/>
      <c r="AC912" s="77"/>
      <c r="AD912" s="77"/>
      <c r="AE912" s="77"/>
      <c r="AF912" s="77"/>
      <c r="AG912" s="77"/>
      <c r="AH912" s="77"/>
      <c r="AI912" s="77"/>
      <c r="AJ912" s="77"/>
      <c r="AK912" s="77"/>
      <c r="AL912" s="77"/>
      <c r="AM912" s="77"/>
      <c r="AN912" s="77"/>
      <c r="AO912" s="77"/>
    </row>
    <row r="913" spans="1:41" ht="12.75" customHeight="1" x14ac:dyDescent="0.3">
      <c r="A913" s="77"/>
      <c r="B913" s="77"/>
      <c r="C913" s="77"/>
      <c r="D913" s="77"/>
      <c r="E913" s="77"/>
      <c r="F913" s="77"/>
      <c r="G913" s="77"/>
      <c r="H913" s="77"/>
      <c r="I913" s="77"/>
      <c r="J913" s="77"/>
      <c r="K913" s="77"/>
      <c r="L913" s="77"/>
      <c r="M913" s="77"/>
      <c r="N913" s="77"/>
      <c r="O913" s="77"/>
      <c r="P913" s="77"/>
      <c r="Q913" s="77"/>
      <c r="R913" s="77"/>
      <c r="S913" s="77"/>
      <c r="T913" s="77"/>
      <c r="U913" s="77"/>
      <c r="V913" s="77"/>
      <c r="W913" s="77"/>
      <c r="X913" s="77"/>
      <c r="Y913" s="77"/>
      <c r="Z913" s="77"/>
      <c r="AA913" s="77"/>
      <c r="AB913" s="77"/>
      <c r="AC913" s="77"/>
      <c r="AD913" s="77"/>
      <c r="AE913" s="77"/>
      <c r="AF913" s="77"/>
      <c r="AG913" s="77"/>
      <c r="AH913" s="77"/>
      <c r="AI913" s="77"/>
      <c r="AJ913" s="77"/>
      <c r="AK913" s="77"/>
      <c r="AL913" s="77"/>
      <c r="AM913" s="77"/>
      <c r="AN913" s="77"/>
      <c r="AO913" s="77"/>
    </row>
    <row r="914" spans="1:41" ht="12.75" customHeight="1" x14ac:dyDescent="0.3">
      <c r="A914" s="77"/>
      <c r="B914" s="77"/>
      <c r="C914" s="77"/>
      <c r="D914" s="77"/>
      <c r="E914" s="77"/>
      <c r="F914" s="77"/>
      <c r="G914" s="77"/>
      <c r="H914" s="77"/>
      <c r="I914" s="77"/>
      <c r="J914" s="77"/>
      <c r="K914" s="77"/>
      <c r="L914" s="77"/>
      <c r="M914" s="77"/>
      <c r="N914" s="77"/>
      <c r="O914" s="77"/>
      <c r="P914" s="77"/>
      <c r="Q914" s="77"/>
      <c r="R914" s="77"/>
      <c r="S914" s="77"/>
      <c r="T914" s="77"/>
      <c r="U914" s="77"/>
      <c r="V914" s="77"/>
      <c r="W914" s="77"/>
      <c r="X914" s="77"/>
      <c r="Y914" s="77"/>
      <c r="Z914" s="77"/>
      <c r="AA914" s="77"/>
      <c r="AB914" s="77"/>
      <c r="AC914" s="77"/>
      <c r="AD914" s="77"/>
      <c r="AE914" s="77"/>
      <c r="AF914" s="77"/>
      <c r="AG914" s="77"/>
      <c r="AH914" s="77"/>
      <c r="AI914" s="77"/>
      <c r="AJ914" s="77"/>
      <c r="AK914" s="77"/>
      <c r="AL914" s="77"/>
      <c r="AM914" s="77"/>
      <c r="AN914" s="77"/>
      <c r="AO914" s="77"/>
    </row>
    <row r="915" spans="1:41" ht="12.75" customHeight="1" x14ac:dyDescent="0.3">
      <c r="A915" s="77"/>
      <c r="B915" s="77"/>
      <c r="C915" s="77"/>
      <c r="D915" s="77"/>
      <c r="E915" s="77"/>
      <c r="F915" s="77"/>
      <c r="G915" s="77"/>
      <c r="H915" s="77"/>
      <c r="I915" s="77"/>
      <c r="J915" s="77"/>
      <c r="K915" s="77"/>
      <c r="L915" s="77"/>
      <c r="M915" s="77"/>
      <c r="N915" s="77"/>
      <c r="O915" s="77"/>
      <c r="P915" s="77"/>
      <c r="Q915" s="77"/>
      <c r="R915" s="77"/>
      <c r="S915" s="77"/>
      <c r="T915" s="77"/>
      <c r="U915" s="77"/>
      <c r="V915" s="77"/>
      <c r="W915" s="77"/>
      <c r="X915" s="77"/>
      <c r="Y915" s="77"/>
      <c r="Z915" s="77"/>
      <c r="AA915" s="77"/>
      <c r="AB915" s="77"/>
      <c r="AC915" s="77"/>
      <c r="AD915" s="77"/>
      <c r="AE915" s="77"/>
      <c r="AF915" s="77"/>
      <c r="AG915" s="77"/>
      <c r="AH915" s="77"/>
      <c r="AI915" s="77"/>
      <c r="AJ915" s="77"/>
      <c r="AK915" s="77"/>
      <c r="AL915" s="77"/>
      <c r="AM915" s="77"/>
      <c r="AN915" s="77"/>
      <c r="AO915" s="77"/>
    </row>
    <row r="916" spans="1:41" ht="12.75" customHeight="1" x14ac:dyDescent="0.3">
      <c r="A916" s="77"/>
      <c r="B916" s="77"/>
      <c r="C916" s="77"/>
      <c r="D916" s="77"/>
      <c r="E916" s="77"/>
      <c r="F916" s="77"/>
      <c r="G916" s="77"/>
      <c r="H916" s="77"/>
      <c r="I916" s="77"/>
      <c r="J916" s="77"/>
      <c r="K916" s="77"/>
      <c r="L916" s="77"/>
      <c r="M916" s="77"/>
      <c r="N916" s="77"/>
      <c r="O916" s="77"/>
      <c r="P916" s="77"/>
      <c r="Q916" s="77"/>
      <c r="R916" s="77"/>
      <c r="S916" s="77"/>
      <c r="T916" s="77"/>
      <c r="U916" s="77"/>
      <c r="V916" s="77"/>
      <c r="W916" s="77"/>
      <c r="X916" s="77"/>
      <c r="Y916" s="77"/>
      <c r="Z916" s="77"/>
      <c r="AA916" s="77"/>
      <c r="AB916" s="77"/>
      <c r="AC916" s="77"/>
      <c r="AD916" s="77"/>
      <c r="AE916" s="77"/>
      <c r="AF916" s="77"/>
      <c r="AG916" s="77"/>
      <c r="AH916" s="77"/>
      <c r="AI916" s="77"/>
      <c r="AJ916" s="77"/>
      <c r="AK916" s="77"/>
      <c r="AL916" s="77"/>
      <c r="AM916" s="77"/>
      <c r="AN916" s="77"/>
      <c r="AO916" s="77"/>
    </row>
    <row r="917" spans="1:41" ht="12.75" customHeight="1" x14ac:dyDescent="0.3">
      <c r="A917" s="77"/>
      <c r="B917" s="77"/>
      <c r="C917" s="77"/>
      <c r="D917" s="77"/>
      <c r="E917" s="77"/>
      <c r="F917" s="77"/>
      <c r="G917" s="77"/>
      <c r="H917" s="77"/>
      <c r="I917" s="77"/>
      <c r="J917" s="77"/>
      <c r="K917" s="77"/>
      <c r="L917" s="77"/>
      <c r="M917" s="77"/>
      <c r="N917" s="77"/>
      <c r="O917" s="77"/>
      <c r="P917" s="77"/>
      <c r="Q917" s="77"/>
      <c r="R917" s="77"/>
      <c r="S917" s="77"/>
      <c r="T917" s="77"/>
      <c r="U917" s="77"/>
      <c r="V917" s="77"/>
      <c r="W917" s="77"/>
      <c r="X917" s="77"/>
      <c r="Y917" s="77"/>
      <c r="Z917" s="77"/>
      <c r="AA917" s="77"/>
      <c r="AB917" s="77"/>
      <c r="AC917" s="77"/>
      <c r="AD917" s="77"/>
      <c r="AE917" s="77"/>
      <c r="AF917" s="77"/>
      <c r="AG917" s="77"/>
      <c r="AH917" s="77"/>
      <c r="AI917" s="77"/>
      <c r="AJ917" s="77"/>
      <c r="AK917" s="77"/>
      <c r="AL917" s="77"/>
      <c r="AM917" s="77"/>
      <c r="AN917" s="77"/>
      <c r="AO917" s="77"/>
    </row>
    <row r="918" spans="1:41" ht="12.75" customHeight="1" x14ac:dyDescent="0.3">
      <c r="A918" s="77"/>
      <c r="B918" s="77"/>
      <c r="C918" s="77"/>
      <c r="D918" s="77"/>
      <c r="E918" s="77"/>
      <c r="F918" s="77"/>
      <c r="G918" s="77"/>
      <c r="H918" s="77"/>
      <c r="I918" s="77"/>
      <c r="J918" s="77"/>
      <c r="K918" s="77"/>
      <c r="L918" s="77"/>
      <c r="M918" s="77"/>
      <c r="N918" s="77"/>
      <c r="O918" s="77"/>
      <c r="P918" s="77"/>
      <c r="Q918" s="77"/>
      <c r="R918" s="77"/>
      <c r="S918" s="77"/>
      <c r="T918" s="77"/>
      <c r="U918" s="77"/>
      <c r="V918" s="77"/>
      <c r="W918" s="77"/>
      <c r="X918" s="77"/>
      <c r="Y918" s="77"/>
      <c r="Z918" s="77"/>
      <c r="AA918" s="77"/>
      <c r="AB918" s="77"/>
      <c r="AC918" s="77"/>
      <c r="AD918" s="77"/>
      <c r="AE918" s="77"/>
      <c r="AF918" s="77"/>
      <c r="AG918" s="77"/>
      <c r="AH918" s="77"/>
      <c r="AI918" s="77"/>
      <c r="AJ918" s="77"/>
      <c r="AK918" s="77"/>
      <c r="AL918" s="77"/>
      <c r="AM918" s="77"/>
      <c r="AN918" s="77"/>
      <c r="AO918" s="77"/>
    </row>
    <row r="919" spans="1:41" ht="12.75" customHeight="1" x14ac:dyDescent="0.3">
      <c r="A919" s="77"/>
      <c r="B919" s="77"/>
      <c r="C919" s="77"/>
      <c r="D919" s="77"/>
      <c r="E919" s="77"/>
      <c r="F919" s="77"/>
      <c r="G919" s="77"/>
      <c r="H919" s="77"/>
      <c r="I919" s="77"/>
      <c r="J919" s="77"/>
      <c r="K919" s="77"/>
      <c r="L919" s="77"/>
      <c r="M919" s="77"/>
      <c r="N919" s="77"/>
      <c r="O919" s="77"/>
      <c r="P919" s="77"/>
      <c r="Q919" s="77"/>
      <c r="R919" s="77"/>
      <c r="S919" s="77"/>
      <c r="T919" s="77"/>
      <c r="U919" s="77"/>
      <c r="V919" s="77"/>
      <c r="W919" s="77"/>
      <c r="X919" s="77"/>
      <c r="Y919" s="77"/>
      <c r="Z919" s="77"/>
      <c r="AA919" s="77"/>
      <c r="AB919" s="77"/>
      <c r="AC919" s="77"/>
      <c r="AD919" s="77"/>
      <c r="AE919" s="77"/>
      <c r="AF919" s="77"/>
      <c r="AG919" s="77"/>
      <c r="AH919" s="77"/>
      <c r="AI919" s="77"/>
      <c r="AJ919" s="77"/>
      <c r="AK919" s="77"/>
      <c r="AL919" s="77"/>
      <c r="AM919" s="77"/>
      <c r="AN919" s="77"/>
      <c r="AO919" s="77"/>
    </row>
    <row r="920" spans="1:41" ht="12.75" customHeight="1" x14ac:dyDescent="0.3">
      <c r="A920" s="77"/>
      <c r="B920" s="77"/>
      <c r="C920" s="77"/>
      <c r="D920" s="77"/>
      <c r="E920" s="77"/>
      <c r="F920" s="77"/>
      <c r="G920" s="77"/>
      <c r="H920" s="77"/>
      <c r="I920" s="77"/>
      <c r="J920" s="77"/>
      <c r="K920" s="77"/>
      <c r="L920" s="77"/>
      <c r="M920" s="77"/>
      <c r="N920" s="77"/>
      <c r="O920" s="77"/>
      <c r="P920" s="77"/>
      <c r="Q920" s="77"/>
      <c r="R920" s="77"/>
      <c r="S920" s="77"/>
      <c r="T920" s="77"/>
      <c r="U920" s="77"/>
      <c r="V920" s="77"/>
      <c r="W920" s="77"/>
      <c r="X920" s="77"/>
      <c r="Y920" s="77"/>
      <c r="Z920" s="77"/>
      <c r="AA920" s="77"/>
      <c r="AB920" s="77"/>
      <c r="AC920" s="77"/>
      <c r="AD920" s="77"/>
      <c r="AE920" s="77"/>
      <c r="AF920" s="77"/>
      <c r="AG920" s="77"/>
      <c r="AH920" s="77"/>
      <c r="AI920" s="77"/>
      <c r="AJ920" s="77"/>
      <c r="AK920" s="77"/>
      <c r="AL920" s="77"/>
      <c r="AM920" s="77"/>
      <c r="AN920" s="77"/>
      <c r="AO920" s="77"/>
    </row>
    <row r="921" spans="1:41" ht="12.75" customHeight="1" x14ac:dyDescent="0.3">
      <c r="A921" s="77"/>
      <c r="B921" s="77"/>
      <c r="C921" s="77"/>
      <c r="D921" s="77"/>
      <c r="E921" s="77"/>
      <c r="F921" s="77"/>
      <c r="G921" s="77"/>
      <c r="H921" s="77"/>
      <c r="I921" s="77"/>
      <c r="J921" s="77"/>
      <c r="K921" s="77"/>
      <c r="L921" s="77"/>
      <c r="M921" s="77"/>
      <c r="N921" s="77"/>
      <c r="O921" s="77"/>
      <c r="P921" s="77"/>
      <c r="Q921" s="77"/>
      <c r="R921" s="77"/>
      <c r="S921" s="77"/>
      <c r="T921" s="77"/>
      <c r="U921" s="77"/>
      <c r="V921" s="77"/>
      <c r="W921" s="77"/>
      <c r="X921" s="77"/>
      <c r="Y921" s="77"/>
      <c r="Z921" s="77"/>
      <c r="AA921" s="77"/>
      <c r="AB921" s="77"/>
      <c r="AC921" s="77"/>
      <c r="AD921" s="77"/>
      <c r="AE921" s="77"/>
      <c r="AF921" s="77"/>
      <c r="AG921" s="77"/>
      <c r="AH921" s="77"/>
      <c r="AI921" s="77"/>
      <c r="AJ921" s="77"/>
      <c r="AK921" s="77"/>
      <c r="AL921" s="77"/>
      <c r="AM921" s="77"/>
      <c r="AN921" s="77"/>
      <c r="AO921" s="77"/>
    </row>
    <row r="922" spans="1:41" ht="12.75" customHeight="1" x14ac:dyDescent="0.3">
      <c r="A922" s="77"/>
      <c r="B922" s="77"/>
      <c r="C922" s="77"/>
      <c r="D922" s="77"/>
      <c r="E922" s="77"/>
      <c r="F922" s="77"/>
      <c r="G922" s="77"/>
      <c r="H922" s="77"/>
      <c r="I922" s="77"/>
      <c r="J922" s="77"/>
      <c r="K922" s="77"/>
      <c r="L922" s="77"/>
      <c r="M922" s="77"/>
      <c r="N922" s="77"/>
      <c r="O922" s="77"/>
      <c r="P922" s="77"/>
      <c r="Q922" s="77"/>
      <c r="R922" s="77"/>
      <c r="S922" s="77"/>
      <c r="T922" s="77"/>
      <c r="U922" s="77"/>
      <c r="V922" s="77"/>
      <c r="W922" s="77"/>
      <c r="X922" s="77"/>
      <c r="Y922" s="77"/>
      <c r="Z922" s="77"/>
      <c r="AA922" s="77"/>
      <c r="AB922" s="77"/>
      <c r="AC922" s="77"/>
      <c r="AD922" s="77"/>
      <c r="AE922" s="77"/>
      <c r="AF922" s="77"/>
      <c r="AG922" s="77"/>
      <c r="AH922" s="77"/>
      <c r="AI922" s="77"/>
      <c r="AJ922" s="77"/>
      <c r="AK922" s="77"/>
      <c r="AL922" s="77"/>
      <c r="AM922" s="77"/>
      <c r="AN922" s="77"/>
      <c r="AO922" s="77"/>
    </row>
    <row r="923" spans="1:41" ht="12.75" customHeight="1" x14ac:dyDescent="0.3">
      <c r="A923" s="77"/>
      <c r="B923" s="77"/>
      <c r="C923" s="77"/>
      <c r="D923" s="77"/>
      <c r="E923" s="77"/>
      <c r="F923" s="77"/>
      <c r="G923" s="77"/>
      <c r="H923" s="77"/>
      <c r="I923" s="77"/>
      <c r="J923" s="77"/>
      <c r="K923" s="77"/>
      <c r="L923" s="77"/>
      <c r="M923" s="77"/>
      <c r="N923" s="77"/>
      <c r="O923" s="77"/>
      <c r="P923" s="77"/>
      <c r="Q923" s="77"/>
      <c r="R923" s="77"/>
      <c r="S923" s="77"/>
      <c r="T923" s="77"/>
      <c r="U923" s="77"/>
      <c r="V923" s="77"/>
      <c r="W923" s="77"/>
      <c r="X923" s="77"/>
      <c r="Y923" s="77"/>
      <c r="Z923" s="77"/>
      <c r="AA923" s="77"/>
      <c r="AB923" s="77"/>
      <c r="AC923" s="77"/>
      <c r="AD923" s="77"/>
      <c r="AE923" s="77"/>
      <c r="AF923" s="77"/>
      <c r="AG923" s="77"/>
      <c r="AH923" s="77"/>
      <c r="AI923" s="77"/>
      <c r="AJ923" s="77"/>
      <c r="AK923" s="77"/>
      <c r="AL923" s="77"/>
      <c r="AM923" s="77"/>
      <c r="AN923" s="77"/>
      <c r="AO923" s="77"/>
    </row>
    <row r="924" spans="1:41" ht="12.75" customHeight="1" x14ac:dyDescent="0.3">
      <c r="A924" s="77"/>
      <c r="B924" s="77"/>
      <c r="C924" s="77"/>
      <c r="D924" s="77"/>
      <c r="E924" s="77"/>
      <c r="F924" s="77"/>
      <c r="G924" s="77"/>
      <c r="H924" s="77"/>
      <c r="I924" s="77"/>
      <c r="J924" s="77"/>
      <c r="K924" s="77"/>
      <c r="L924" s="77"/>
      <c r="M924" s="77"/>
      <c r="N924" s="77"/>
      <c r="O924" s="77"/>
      <c r="P924" s="77"/>
      <c r="Q924" s="77"/>
      <c r="R924" s="77"/>
      <c r="S924" s="77"/>
      <c r="T924" s="77"/>
      <c r="U924" s="77"/>
      <c r="V924" s="77"/>
      <c r="W924" s="77"/>
      <c r="X924" s="77"/>
      <c r="Y924" s="77"/>
      <c r="Z924" s="77"/>
      <c r="AA924" s="77"/>
      <c r="AB924" s="77"/>
      <c r="AC924" s="77"/>
      <c r="AD924" s="77"/>
      <c r="AE924" s="77"/>
      <c r="AF924" s="77"/>
      <c r="AG924" s="77"/>
      <c r="AH924" s="77"/>
      <c r="AI924" s="77"/>
      <c r="AJ924" s="77"/>
      <c r="AK924" s="77"/>
      <c r="AL924" s="77"/>
      <c r="AM924" s="77"/>
      <c r="AN924" s="77"/>
      <c r="AO924" s="77"/>
    </row>
    <row r="925" spans="1:41" ht="12.75" customHeight="1" x14ac:dyDescent="0.3">
      <c r="A925" s="77"/>
      <c r="B925" s="77"/>
      <c r="C925" s="77"/>
      <c r="D925" s="77"/>
      <c r="E925" s="77"/>
      <c r="F925" s="77"/>
      <c r="G925" s="77"/>
      <c r="H925" s="77"/>
      <c r="I925" s="77"/>
      <c r="J925" s="77"/>
      <c r="K925" s="77"/>
      <c r="L925" s="77"/>
      <c r="M925" s="77"/>
      <c r="N925" s="77"/>
      <c r="O925" s="77"/>
      <c r="P925" s="77"/>
      <c r="Q925" s="77"/>
      <c r="R925" s="77"/>
      <c r="S925" s="77"/>
      <c r="T925" s="77"/>
      <c r="U925" s="77"/>
      <c r="V925" s="77"/>
      <c r="W925" s="77"/>
      <c r="X925" s="77"/>
      <c r="Y925" s="77"/>
      <c r="Z925" s="77"/>
      <c r="AA925" s="77"/>
      <c r="AB925" s="77"/>
      <c r="AC925" s="77"/>
      <c r="AD925" s="77"/>
      <c r="AE925" s="77"/>
      <c r="AF925" s="77"/>
      <c r="AG925" s="77"/>
      <c r="AH925" s="77"/>
      <c r="AI925" s="77"/>
      <c r="AJ925" s="77"/>
      <c r="AK925" s="77"/>
      <c r="AL925" s="77"/>
      <c r="AM925" s="77"/>
      <c r="AN925" s="77"/>
      <c r="AO925" s="77"/>
    </row>
    <row r="926" spans="1:41" ht="12.75" customHeight="1" x14ac:dyDescent="0.3">
      <c r="A926" s="77"/>
      <c r="B926" s="77"/>
      <c r="C926" s="77"/>
      <c r="D926" s="77"/>
      <c r="E926" s="77"/>
      <c r="F926" s="77"/>
      <c r="G926" s="77"/>
      <c r="H926" s="77"/>
      <c r="I926" s="77"/>
      <c r="J926" s="77"/>
      <c r="K926" s="77"/>
      <c r="L926" s="77"/>
      <c r="M926" s="77"/>
      <c r="N926" s="77"/>
      <c r="O926" s="77"/>
      <c r="P926" s="77"/>
      <c r="Q926" s="77"/>
      <c r="R926" s="77"/>
      <c r="S926" s="77"/>
      <c r="T926" s="77"/>
      <c r="U926" s="77"/>
      <c r="V926" s="77"/>
      <c r="W926" s="77"/>
      <c r="X926" s="77"/>
      <c r="Y926" s="77"/>
      <c r="Z926" s="77"/>
      <c r="AA926" s="77"/>
      <c r="AB926" s="77"/>
      <c r="AC926" s="77"/>
      <c r="AD926" s="77"/>
      <c r="AE926" s="77"/>
      <c r="AF926" s="77"/>
      <c r="AG926" s="77"/>
      <c r="AH926" s="77"/>
      <c r="AI926" s="77"/>
      <c r="AJ926" s="77"/>
      <c r="AK926" s="77"/>
      <c r="AL926" s="77"/>
      <c r="AM926" s="77"/>
      <c r="AN926" s="77"/>
      <c r="AO926" s="77"/>
    </row>
    <row r="927" spans="1:41" ht="12.75" customHeight="1" x14ac:dyDescent="0.3">
      <c r="A927" s="77"/>
      <c r="B927" s="77"/>
      <c r="C927" s="77"/>
      <c r="D927" s="77"/>
      <c r="E927" s="77"/>
      <c r="F927" s="77"/>
      <c r="G927" s="77"/>
      <c r="H927" s="77"/>
      <c r="I927" s="77"/>
      <c r="J927" s="77"/>
      <c r="K927" s="77"/>
      <c r="L927" s="77"/>
      <c r="M927" s="77"/>
      <c r="N927" s="77"/>
      <c r="O927" s="77"/>
      <c r="P927" s="77"/>
      <c r="Q927" s="77"/>
      <c r="R927" s="77"/>
      <c r="S927" s="77"/>
      <c r="T927" s="77"/>
      <c r="U927" s="77"/>
      <c r="V927" s="77"/>
      <c r="W927" s="77"/>
      <c r="X927" s="77"/>
      <c r="Y927" s="77"/>
      <c r="Z927" s="77"/>
      <c r="AA927" s="77"/>
      <c r="AB927" s="77"/>
      <c r="AC927" s="77"/>
      <c r="AD927" s="77"/>
      <c r="AE927" s="77"/>
      <c r="AF927" s="77"/>
      <c r="AG927" s="77"/>
      <c r="AH927" s="77"/>
      <c r="AI927" s="77"/>
      <c r="AJ927" s="77"/>
      <c r="AK927" s="77"/>
      <c r="AL927" s="77"/>
      <c r="AM927" s="77"/>
      <c r="AN927" s="77"/>
      <c r="AO927" s="77"/>
    </row>
    <row r="928" spans="1:41" ht="12.75" customHeight="1" x14ac:dyDescent="0.3">
      <c r="A928" s="77"/>
      <c r="B928" s="77"/>
      <c r="C928" s="77"/>
      <c r="D928" s="77"/>
      <c r="E928" s="77"/>
      <c r="F928" s="77"/>
      <c r="G928" s="77"/>
      <c r="H928" s="77"/>
      <c r="I928" s="77"/>
      <c r="J928" s="77"/>
      <c r="K928" s="77"/>
      <c r="L928" s="77"/>
      <c r="M928" s="77"/>
      <c r="N928" s="77"/>
      <c r="O928" s="77"/>
      <c r="P928" s="77"/>
      <c r="Q928" s="77"/>
      <c r="R928" s="77"/>
      <c r="S928" s="77"/>
      <c r="T928" s="77"/>
      <c r="U928" s="77"/>
      <c r="V928" s="77"/>
      <c r="W928" s="77"/>
      <c r="X928" s="77"/>
      <c r="Y928" s="77"/>
      <c r="Z928" s="77"/>
      <c r="AA928" s="77"/>
      <c r="AB928" s="77"/>
      <c r="AC928" s="77"/>
      <c r="AD928" s="77"/>
      <c r="AE928" s="77"/>
      <c r="AF928" s="77"/>
      <c r="AG928" s="77"/>
      <c r="AH928" s="77"/>
      <c r="AI928" s="77"/>
      <c r="AJ928" s="77"/>
      <c r="AK928" s="77"/>
      <c r="AL928" s="77"/>
      <c r="AM928" s="77"/>
      <c r="AN928" s="77"/>
      <c r="AO928" s="77"/>
    </row>
    <row r="929" spans="1:41" ht="12.75" customHeight="1" x14ac:dyDescent="0.3">
      <c r="A929" s="77"/>
      <c r="B929" s="77"/>
      <c r="C929" s="77"/>
      <c r="D929" s="77"/>
      <c r="E929" s="77"/>
      <c r="F929" s="77"/>
      <c r="G929" s="77"/>
      <c r="H929" s="77"/>
      <c r="I929" s="77"/>
      <c r="J929" s="77"/>
      <c r="K929" s="77"/>
      <c r="L929" s="77"/>
      <c r="M929" s="77"/>
      <c r="N929" s="77"/>
      <c r="O929" s="77"/>
      <c r="P929" s="77"/>
      <c r="Q929" s="77"/>
      <c r="R929" s="77"/>
      <c r="S929" s="77"/>
      <c r="T929" s="77"/>
      <c r="U929" s="77"/>
      <c r="V929" s="77"/>
      <c r="W929" s="77"/>
      <c r="X929" s="77"/>
      <c r="Y929" s="77"/>
      <c r="Z929" s="77"/>
      <c r="AA929" s="77"/>
      <c r="AB929" s="77"/>
      <c r="AC929" s="77"/>
      <c r="AD929" s="77"/>
      <c r="AE929" s="77"/>
      <c r="AF929" s="77"/>
      <c r="AG929" s="77"/>
      <c r="AH929" s="77"/>
      <c r="AI929" s="77"/>
      <c r="AJ929" s="77"/>
      <c r="AK929" s="77"/>
      <c r="AL929" s="77"/>
      <c r="AM929" s="77"/>
      <c r="AN929" s="77"/>
      <c r="AO929" s="77"/>
    </row>
    <row r="930" spans="1:41" ht="12.75" customHeight="1" x14ac:dyDescent="0.3">
      <c r="A930" s="77"/>
      <c r="B930" s="77"/>
      <c r="C930" s="77"/>
      <c r="D930" s="77"/>
      <c r="E930" s="77"/>
      <c r="F930" s="77"/>
      <c r="G930" s="77"/>
      <c r="H930" s="77"/>
      <c r="I930" s="77"/>
      <c r="J930" s="77"/>
      <c r="K930" s="77"/>
      <c r="L930" s="77"/>
      <c r="M930" s="77"/>
      <c r="N930" s="77"/>
      <c r="O930" s="77"/>
      <c r="P930" s="77"/>
      <c r="Q930" s="77"/>
      <c r="R930" s="77"/>
      <c r="S930" s="77"/>
      <c r="T930" s="77"/>
      <c r="U930" s="77"/>
      <c r="V930" s="77"/>
      <c r="W930" s="77"/>
      <c r="X930" s="77"/>
      <c r="Y930" s="77"/>
      <c r="Z930" s="77"/>
      <c r="AA930" s="77"/>
      <c r="AB930" s="77"/>
      <c r="AC930" s="77"/>
      <c r="AD930" s="77"/>
      <c r="AE930" s="77"/>
      <c r="AF930" s="77"/>
      <c r="AG930" s="77"/>
      <c r="AH930" s="77"/>
      <c r="AI930" s="77"/>
      <c r="AJ930" s="77"/>
      <c r="AK930" s="77"/>
      <c r="AL930" s="77"/>
      <c r="AM930" s="77"/>
      <c r="AN930" s="77"/>
      <c r="AO930" s="77"/>
    </row>
    <row r="931" spans="1:41" ht="12.75" customHeight="1" x14ac:dyDescent="0.3">
      <c r="A931" s="77"/>
      <c r="B931" s="77"/>
      <c r="C931" s="77"/>
      <c r="D931" s="77"/>
      <c r="E931" s="77"/>
      <c r="F931" s="77"/>
      <c r="G931" s="77"/>
      <c r="H931" s="77"/>
      <c r="I931" s="77"/>
      <c r="J931" s="77"/>
      <c r="K931" s="77"/>
      <c r="L931" s="77"/>
      <c r="M931" s="77"/>
      <c r="N931" s="77"/>
      <c r="O931" s="77"/>
      <c r="P931" s="77"/>
      <c r="Q931" s="77"/>
      <c r="R931" s="77"/>
      <c r="S931" s="77"/>
      <c r="T931" s="77"/>
      <c r="U931" s="77"/>
      <c r="V931" s="77"/>
      <c r="W931" s="77"/>
      <c r="X931" s="77"/>
      <c r="Y931" s="77"/>
      <c r="Z931" s="77"/>
      <c r="AA931" s="77"/>
      <c r="AB931" s="77"/>
      <c r="AC931" s="77"/>
      <c r="AD931" s="77"/>
      <c r="AE931" s="77"/>
      <c r="AF931" s="77"/>
      <c r="AG931" s="77"/>
      <c r="AH931" s="77"/>
      <c r="AI931" s="77"/>
      <c r="AJ931" s="77"/>
      <c r="AK931" s="77"/>
      <c r="AL931" s="77"/>
      <c r="AM931" s="77"/>
      <c r="AN931" s="77"/>
      <c r="AO931" s="77"/>
    </row>
    <row r="932" spans="1:41" ht="12.75" customHeight="1" x14ac:dyDescent="0.3">
      <c r="A932" s="77"/>
      <c r="B932" s="77"/>
      <c r="C932" s="77"/>
      <c r="D932" s="77"/>
      <c r="E932" s="77"/>
      <c r="F932" s="77"/>
      <c r="G932" s="77"/>
      <c r="H932" s="77"/>
      <c r="I932" s="77"/>
      <c r="J932" s="77"/>
      <c r="K932" s="77"/>
      <c r="L932" s="77"/>
      <c r="M932" s="77"/>
      <c r="N932" s="77"/>
      <c r="O932" s="77"/>
      <c r="P932" s="77"/>
      <c r="Q932" s="77"/>
      <c r="R932" s="77"/>
      <c r="S932" s="77"/>
      <c r="T932" s="77"/>
      <c r="U932" s="77"/>
      <c r="V932" s="77"/>
      <c r="W932" s="77"/>
      <c r="X932" s="77"/>
      <c r="Y932" s="77"/>
      <c r="Z932" s="77"/>
      <c r="AA932" s="77"/>
      <c r="AB932" s="77"/>
      <c r="AC932" s="77"/>
      <c r="AD932" s="77"/>
      <c r="AE932" s="77"/>
      <c r="AF932" s="77"/>
      <c r="AG932" s="77"/>
      <c r="AH932" s="77"/>
      <c r="AI932" s="77"/>
      <c r="AJ932" s="77"/>
      <c r="AK932" s="77"/>
      <c r="AL932" s="77"/>
      <c r="AM932" s="77"/>
      <c r="AN932" s="77"/>
      <c r="AO932" s="77"/>
    </row>
    <row r="933" spans="1:41" ht="12.75" customHeight="1" x14ac:dyDescent="0.3">
      <c r="A933" s="77"/>
      <c r="B933" s="77"/>
      <c r="C933" s="77"/>
      <c r="D933" s="77"/>
      <c r="E933" s="77"/>
      <c r="F933" s="77"/>
      <c r="G933" s="77"/>
      <c r="H933" s="77"/>
      <c r="I933" s="77"/>
      <c r="J933" s="77"/>
      <c r="K933" s="77"/>
      <c r="L933" s="77"/>
      <c r="M933" s="77"/>
      <c r="N933" s="77"/>
      <c r="O933" s="77"/>
      <c r="P933" s="77"/>
      <c r="Q933" s="77"/>
      <c r="R933" s="77"/>
      <c r="S933" s="77"/>
      <c r="T933" s="77"/>
      <c r="U933" s="77"/>
      <c r="V933" s="77"/>
      <c r="W933" s="77"/>
      <c r="X933" s="77"/>
      <c r="Y933" s="77"/>
      <c r="Z933" s="77"/>
      <c r="AA933" s="77"/>
      <c r="AB933" s="77"/>
      <c r="AC933" s="77"/>
      <c r="AD933" s="77"/>
      <c r="AE933" s="77"/>
      <c r="AF933" s="77"/>
      <c r="AG933" s="77"/>
      <c r="AH933" s="77"/>
      <c r="AI933" s="77"/>
      <c r="AJ933" s="77"/>
      <c r="AK933" s="77"/>
      <c r="AL933" s="77"/>
      <c r="AM933" s="77"/>
      <c r="AN933" s="77"/>
      <c r="AO933" s="77"/>
    </row>
    <row r="934" spans="1:41" ht="12.75" customHeight="1" x14ac:dyDescent="0.3">
      <c r="A934" s="77"/>
      <c r="B934" s="77"/>
      <c r="C934" s="77"/>
      <c r="D934" s="77"/>
      <c r="E934" s="77"/>
      <c r="F934" s="77"/>
      <c r="G934" s="77"/>
      <c r="H934" s="77"/>
      <c r="I934" s="77"/>
      <c r="J934" s="77"/>
      <c r="K934" s="77"/>
      <c r="L934" s="77"/>
      <c r="M934" s="77"/>
      <c r="N934" s="77"/>
      <c r="O934" s="77"/>
      <c r="P934" s="77"/>
      <c r="Q934" s="77"/>
      <c r="R934" s="77"/>
      <c r="S934" s="77"/>
      <c r="T934" s="77"/>
      <c r="U934" s="77"/>
      <c r="V934" s="77"/>
      <c r="W934" s="77"/>
      <c r="X934" s="77"/>
      <c r="Y934" s="77"/>
      <c r="Z934" s="77"/>
      <c r="AA934" s="77"/>
      <c r="AB934" s="77"/>
      <c r="AC934" s="77"/>
      <c r="AD934" s="77"/>
      <c r="AE934" s="77"/>
      <c r="AF934" s="77"/>
      <c r="AG934" s="77"/>
      <c r="AH934" s="77"/>
      <c r="AI934" s="77"/>
      <c r="AJ934" s="77"/>
      <c r="AK934" s="77"/>
      <c r="AL934" s="77"/>
      <c r="AM934" s="77"/>
      <c r="AN934" s="77"/>
      <c r="AO934" s="77"/>
    </row>
    <row r="935" spans="1:41" ht="12.75" customHeight="1" x14ac:dyDescent="0.3">
      <c r="A935" s="77"/>
      <c r="B935" s="77"/>
      <c r="C935" s="77"/>
      <c r="D935" s="77"/>
      <c r="E935" s="77"/>
      <c r="F935" s="77"/>
      <c r="G935" s="77"/>
      <c r="H935" s="77"/>
      <c r="I935" s="77"/>
      <c r="J935" s="77"/>
      <c r="K935" s="77"/>
      <c r="L935" s="77"/>
      <c r="M935" s="77"/>
      <c r="N935" s="77"/>
      <c r="O935" s="77"/>
      <c r="P935" s="77"/>
      <c r="Q935" s="77"/>
      <c r="R935" s="77"/>
      <c r="S935" s="77"/>
      <c r="T935" s="77"/>
      <c r="U935" s="77"/>
      <c r="V935" s="77"/>
      <c r="W935" s="77"/>
      <c r="X935" s="77"/>
      <c r="Y935" s="77"/>
      <c r="Z935" s="77"/>
      <c r="AA935" s="77"/>
      <c r="AB935" s="77"/>
      <c r="AC935" s="77"/>
      <c r="AD935" s="77"/>
      <c r="AE935" s="77"/>
      <c r="AF935" s="77"/>
      <c r="AG935" s="77"/>
      <c r="AH935" s="77"/>
      <c r="AI935" s="77"/>
      <c r="AJ935" s="77"/>
      <c r="AK935" s="77"/>
      <c r="AL935" s="77"/>
      <c r="AM935" s="77"/>
      <c r="AN935" s="77"/>
      <c r="AO935" s="77"/>
    </row>
    <row r="936" spans="1:41" ht="12.75" customHeight="1" x14ac:dyDescent="0.3">
      <c r="A936" s="77"/>
      <c r="B936" s="77"/>
      <c r="C936" s="77"/>
      <c r="D936" s="77"/>
      <c r="E936" s="77"/>
      <c r="F936" s="77"/>
      <c r="G936" s="77"/>
      <c r="H936" s="77"/>
      <c r="I936" s="77"/>
      <c r="J936" s="77"/>
      <c r="K936" s="77"/>
      <c r="L936" s="77"/>
      <c r="M936" s="77"/>
      <c r="N936" s="77"/>
      <c r="O936" s="77"/>
      <c r="P936" s="77"/>
      <c r="Q936" s="77"/>
      <c r="R936" s="77"/>
      <c r="S936" s="77"/>
      <c r="T936" s="77"/>
      <c r="U936" s="77"/>
      <c r="V936" s="77"/>
      <c r="W936" s="77"/>
      <c r="X936" s="77"/>
      <c r="Y936" s="77"/>
      <c r="Z936" s="77"/>
      <c r="AA936" s="77"/>
      <c r="AB936" s="77"/>
      <c r="AC936" s="77"/>
      <c r="AD936" s="77"/>
      <c r="AE936" s="77"/>
      <c r="AF936" s="77"/>
      <c r="AG936" s="77"/>
      <c r="AH936" s="77"/>
      <c r="AI936" s="77"/>
      <c r="AJ936" s="77"/>
      <c r="AK936" s="77"/>
      <c r="AL936" s="77"/>
      <c r="AM936" s="77"/>
      <c r="AN936" s="77"/>
      <c r="AO936" s="77"/>
    </row>
    <row r="937" spans="1:41" ht="12.75" customHeight="1" x14ac:dyDescent="0.3">
      <c r="A937" s="77"/>
      <c r="B937" s="77"/>
      <c r="C937" s="77"/>
      <c r="D937" s="77"/>
      <c r="E937" s="77"/>
      <c r="F937" s="77"/>
      <c r="G937" s="77"/>
      <c r="H937" s="77"/>
      <c r="I937" s="77"/>
      <c r="J937" s="77"/>
      <c r="K937" s="77"/>
      <c r="L937" s="77"/>
      <c r="M937" s="77"/>
      <c r="N937" s="77"/>
      <c r="O937" s="77"/>
      <c r="P937" s="77"/>
      <c r="Q937" s="77"/>
      <c r="R937" s="77"/>
      <c r="S937" s="77"/>
      <c r="T937" s="77"/>
      <c r="U937" s="77"/>
      <c r="V937" s="77"/>
      <c r="W937" s="77"/>
      <c r="X937" s="77"/>
      <c r="Y937" s="77"/>
      <c r="Z937" s="77"/>
      <c r="AA937" s="77"/>
      <c r="AB937" s="77"/>
      <c r="AC937" s="77"/>
      <c r="AD937" s="77"/>
      <c r="AE937" s="77"/>
      <c r="AF937" s="77"/>
      <c r="AG937" s="77"/>
      <c r="AH937" s="77"/>
      <c r="AI937" s="77"/>
      <c r="AJ937" s="77"/>
      <c r="AK937" s="77"/>
      <c r="AL937" s="77"/>
      <c r="AM937" s="77"/>
      <c r="AN937" s="77"/>
      <c r="AO937" s="77"/>
    </row>
    <row r="938" spans="1:41" ht="12.75" customHeight="1" x14ac:dyDescent="0.3">
      <c r="A938" s="77"/>
      <c r="B938" s="77"/>
      <c r="C938" s="77"/>
      <c r="D938" s="77"/>
      <c r="E938" s="77"/>
      <c r="F938" s="77"/>
      <c r="G938" s="77"/>
      <c r="H938" s="77"/>
      <c r="I938" s="77"/>
      <c r="J938" s="77"/>
      <c r="K938" s="77"/>
      <c r="L938" s="77"/>
      <c r="M938" s="77"/>
      <c r="N938" s="77"/>
      <c r="O938" s="77"/>
      <c r="P938" s="77"/>
      <c r="Q938" s="77"/>
      <c r="R938" s="77"/>
      <c r="S938" s="77"/>
      <c r="T938" s="77"/>
      <c r="U938" s="77"/>
      <c r="V938" s="77"/>
      <c r="W938" s="77"/>
      <c r="X938" s="77"/>
      <c r="Y938" s="77"/>
      <c r="Z938" s="77"/>
      <c r="AA938" s="77"/>
      <c r="AB938" s="77"/>
      <c r="AC938" s="77"/>
      <c r="AD938" s="77"/>
      <c r="AE938" s="77"/>
      <c r="AF938" s="77"/>
      <c r="AG938" s="77"/>
      <c r="AH938" s="77"/>
      <c r="AI938" s="77"/>
      <c r="AJ938" s="77"/>
      <c r="AK938" s="77"/>
      <c r="AL938" s="77"/>
      <c r="AM938" s="77"/>
      <c r="AN938" s="77"/>
      <c r="AO938" s="77"/>
    </row>
    <row r="939" spans="1:41" ht="12.75" customHeight="1" x14ac:dyDescent="0.3">
      <c r="A939" s="77"/>
      <c r="B939" s="77"/>
      <c r="C939" s="77"/>
      <c r="D939" s="77"/>
      <c r="E939" s="77"/>
      <c r="F939" s="77"/>
      <c r="G939" s="77"/>
      <c r="H939" s="77"/>
      <c r="I939" s="77"/>
      <c r="J939" s="77"/>
      <c r="K939" s="77"/>
      <c r="L939" s="77"/>
      <c r="M939" s="77"/>
      <c r="N939" s="77"/>
      <c r="O939" s="77"/>
      <c r="P939" s="77"/>
      <c r="Q939" s="77"/>
      <c r="R939" s="77"/>
      <c r="S939" s="77"/>
      <c r="T939" s="77"/>
      <c r="U939" s="77"/>
      <c r="V939" s="77"/>
      <c r="W939" s="77"/>
      <c r="X939" s="77"/>
      <c r="Y939" s="77"/>
      <c r="Z939" s="77"/>
      <c r="AA939" s="77"/>
      <c r="AB939" s="77"/>
      <c r="AC939" s="77"/>
      <c r="AD939" s="77"/>
      <c r="AE939" s="77"/>
      <c r="AF939" s="77"/>
      <c r="AG939" s="77"/>
      <c r="AH939" s="77"/>
      <c r="AI939" s="77"/>
      <c r="AJ939" s="77"/>
      <c r="AK939" s="77"/>
      <c r="AL939" s="77"/>
      <c r="AM939" s="77"/>
      <c r="AN939" s="77"/>
      <c r="AO939" s="77"/>
    </row>
    <row r="940" spans="1:41" ht="12.75" customHeight="1" x14ac:dyDescent="0.3">
      <c r="A940" s="77"/>
      <c r="B940" s="77"/>
      <c r="C940" s="77"/>
      <c r="D940" s="77"/>
      <c r="E940" s="77"/>
      <c r="F940" s="77"/>
      <c r="G940" s="77"/>
      <c r="H940" s="77"/>
      <c r="I940" s="77"/>
      <c r="J940" s="77"/>
      <c r="K940" s="77"/>
      <c r="L940" s="77"/>
      <c r="M940" s="77"/>
      <c r="N940" s="77"/>
      <c r="O940" s="77"/>
      <c r="P940" s="77"/>
      <c r="Q940" s="77"/>
      <c r="R940" s="77"/>
      <c r="S940" s="77"/>
      <c r="T940" s="77"/>
      <c r="U940" s="77"/>
      <c r="V940" s="77"/>
      <c r="W940" s="77"/>
      <c r="X940" s="77"/>
      <c r="Y940" s="77"/>
      <c r="Z940" s="77"/>
      <c r="AA940" s="77"/>
      <c r="AB940" s="77"/>
      <c r="AC940" s="77"/>
      <c r="AD940" s="77"/>
      <c r="AE940" s="77"/>
      <c r="AF940" s="77"/>
      <c r="AG940" s="77"/>
      <c r="AH940" s="77"/>
      <c r="AI940" s="77"/>
      <c r="AJ940" s="77"/>
      <c r="AK940" s="77"/>
      <c r="AL940" s="77"/>
      <c r="AM940" s="77"/>
      <c r="AN940" s="77"/>
      <c r="AO940" s="77"/>
    </row>
    <row r="941" spans="1:41" ht="12.75" customHeight="1" x14ac:dyDescent="0.3">
      <c r="A941" s="77"/>
      <c r="B941" s="77"/>
      <c r="C941" s="77"/>
      <c r="D941" s="77"/>
      <c r="E941" s="77"/>
      <c r="F941" s="77"/>
      <c r="G941" s="77"/>
      <c r="H941" s="77"/>
      <c r="I941" s="77"/>
      <c r="J941" s="77"/>
      <c r="K941" s="77"/>
      <c r="L941" s="77"/>
      <c r="M941" s="77"/>
      <c r="N941" s="77"/>
      <c r="O941" s="77"/>
      <c r="P941" s="77"/>
      <c r="Q941" s="77"/>
      <c r="R941" s="77"/>
      <c r="S941" s="77"/>
      <c r="T941" s="77"/>
      <c r="U941" s="77"/>
      <c r="V941" s="77"/>
      <c r="W941" s="77"/>
      <c r="X941" s="77"/>
      <c r="Y941" s="77"/>
      <c r="Z941" s="77"/>
      <c r="AA941" s="77"/>
      <c r="AB941" s="77"/>
      <c r="AC941" s="77"/>
      <c r="AD941" s="77"/>
      <c r="AE941" s="77"/>
      <c r="AF941" s="77"/>
      <c r="AG941" s="77"/>
      <c r="AH941" s="77"/>
      <c r="AI941" s="77"/>
      <c r="AJ941" s="77"/>
      <c r="AK941" s="77"/>
      <c r="AL941" s="77"/>
      <c r="AM941" s="77"/>
      <c r="AN941" s="77"/>
      <c r="AO941" s="77"/>
    </row>
    <row r="942" spans="1:41" ht="12.75" customHeight="1" x14ac:dyDescent="0.3">
      <c r="A942" s="77"/>
      <c r="B942" s="77"/>
      <c r="C942" s="77"/>
      <c r="D942" s="77"/>
      <c r="E942" s="77"/>
      <c r="F942" s="77"/>
      <c r="G942" s="77"/>
      <c r="H942" s="77"/>
      <c r="I942" s="77"/>
      <c r="J942" s="77"/>
      <c r="K942" s="77"/>
      <c r="L942" s="77"/>
      <c r="M942" s="77"/>
      <c r="N942" s="77"/>
      <c r="O942" s="77"/>
      <c r="P942" s="77"/>
      <c r="Q942" s="77"/>
      <c r="R942" s="77"/>
      <c r="S942" s="77"/>
      <c r="T942" s="77"/>
      <c r="U942" s="77"/>
      <c r="V942" s="77"/>
      <c r="W942" s="77"/>
      <c r="X942" s="77"/>
      <c r="Y942" s="77"/>
      <c r="Z942" s="77"/>
      <c r="AA942" s="77"/>
      <c r="AB942" s="77"/>
      <c r="AC942" s="77"/>
      <c r="AD942" s="77"/>
      <c r="AE942" s="77"/>
      <c r="AF942" s="77"/>
      <c r="AG942" s="77"/>
      <c r="AH942" s="77"/>
      <c r="AI942" s="77"/>
      <c r="AJ942" s="77"/>
      <c r="AK942" s="77"/>
      <c r="AL942" s="77"/>
      <c r="AM942" s="77"/>
      <c r="AN942" s="77"/>
      <c r="AO942" s="77"/>
    </row>
    <row r="943" spans="1:41" ht="12.75" customHeight="1" x14ac:dyDescent="0.3">
      <c r="A943" s="77"/>
      <c r="B943" s="77"/>
      <c r="C943" s="77"/>
      <c r="D943" s="77"/>
      <c r="E943" s="77"/>
      <c r="F943" s="77"/>
      <c r="G943" s="77"/>
      <c r="H943" s="77"/>
      <c r="I943" s="77"/>
      <c r="J943" s="77"/>
      <c r="K943" s="77"/>
      <c r="L943" s="77"/>
      <c r="M943" s="77"/>
      <c r="N943" s="77"/>
      <c r="O943" s="77"/>
      <c r="P943" s="77"/>
      <c r="Q943" s="77"/>
      <c r="R943" s="77"/>
      <c r="S943" s="77"/>
      <c r="T943" s="77"/>
      <c r="U943" s="77"/>
      <c r="V943" s="77"/>
      <c r="W943" s="77"/>
      <c r="X943" s="77"/>
      <c r="Y943" s="77"/>
      <c r="Z943" s="77"/>
      <c r="AA943" s="77"/>
      <c r="AB943" s="77"/>
      <c r="AC943" s="77"/>
      <c r="AD943" s="77"/>
      <c r="AE943" s="77"/>
      <c r="AF943" s="77"/>
      <c r="AG943" s="77"/>
      <c r="AH943" s="77"/>
      <c r="AI943" s="77"/>
      <c r="AJ943" s="77"/>
      <c r="AK943" s="77"/>
      <c r="AL943" s="77"/>
      <c r="AM943" s="77"/>
      <c r="AN943" s="77"/>
      <c r="AO943" s="77"/>
    </row>
    <row r="944" spans="1:41" ht="12.75" customHeight="1" x14ac:dyDescent="0.3">
      <c r="A944" s="77"/>
      <c r="B944" s="77"/>
      <c r="C944" s="77"/>
      <c r="D944" s="77"/>
      <c r="E944" s="77"/>
      <c r="F944" s="77"/>
      <c r="G944" s="77"/>
      <c r="H944" s="77"/>
      <c r="I944" s="77"/>
      <c r="J944" s="77"/>
      <c r="K944" s="77"/>
      <c r="L944" s="77"/>
      <c r="M944" s="77"/>
      <c r="N944" s="77"/>
      <c r="O944" s="77"/>
      <c r="P944" s="77"/>
      <c r="Q944" s="77"/>
      <c r="R944" s="77"/>
      <c r="S944" s="77"/>
      <c r="T944" s="77"/>
      <c r="U944" s="77"/>
      <c r="V944" s="77"/>
      <c r="W944" s="77"/>
      <c r="X944" s="77"/>
      <c r="Y944" s="77"/>
      <c r="Z944" s="77"/>
      <c r="AA944" s="77"/>
      <c r="AB944" s="77"/>
      <c r="AC944" s="77"/>
      <c r="AD944" s="77"/>
      <c r="AE944" s="77"/>
      <c r="AF944" s="77"/>
      <c r="AG944" s="77"/>
      <c r="AH944" s="77"/>
      <c r="AI944" s="77"/>
      <c r="AJ944" s="77"/>
      <c r="AK944" s="77"/>
      <c r="AL944" s="77"/>
      <c r="AM944" s="77"/>
      <c r="AN944" s="77"/>
      <c r="AO944" s="77"/>
    </row>
    <row r="945" spans="1:41" ht="12.75" customHeight="1" x14ac:dyDescent="0.3">
      <c r="A945" s="77"/>
      <c r="B945" s="77"/>
      <c r="C945" s="77"/>
      <c r="D945" s="77"/>
      <c r="E945" s="77"/>
      <c r="F945" s="77"/>
      <c r="G945" s="77"/>
      <c r="H945" s="77"/>
      <c r="I945" s="77"/>
      <c r="J945" s="77"/>
      <c r="K945" s="77"/>
      <c r="L945" s="77"/>
      <c r="M945" s="77"/>
      <c r="N945" s="77"/>
      <c r="O945" s="77"/>
      <c r="P945" s="77"/>
      <c r="Q945" s="77"/>
      <c r="R945" s="77"/>
      <c r="S945" s="77"/>
      <c r="T945" s="77"/>
      <c r="U945" s="77"/>
      <c r="V945" s="77"/>
      <c r="W945" s="77"/>
      <c r="X945" s="77"/>
      <c r="Y945" s="77"/>
      <c r="Z945" s="77"/>
      <c r="AA945" s="77"/>
      <c r="AB945" s="77"/>
      <c r="AC945" s="77"/>
      <c r="AD945" s="77"/>
      <c r="AE945" s="77"/>
      <c r="AF945" s="77"/>
      <c r="AG945" s="77"/>
      <c r="AH945" s="77"/>
      <c r="AI945" s="77"/>
      <c r="AJ945" s="77"/>
      <c r="AK945" s="77"/>
      <c r="AL945" s="77"/>
      <c r="AM945" s="77"/>
      <c r="AN945" s="77"/>
      <c r="AO945" s="77"/>
    </row>
    <row r="946" spans="1:41" ht="12.75" customHeight="1" x14ac:dyDescent="0.3">
      <c r="A946" s="77"/>
      <c r="B946" s="77"/>
      <c r="C946" s="77"/>
      <c r="D946" s="77"/>
      <c r="E946" s="77"/>
      <c r="F946" s="77"/>
      <c r="G946" s="77"/>
      <c r="H946" s="77"/>
      <c r="I946" s="77"/>
      <c r="J946" s="77"/>
      <c r="K946" s="77"/>
      <c r="L946" s="77"/>
      <c r="M946" s="77"/>
      <c r="N946" s="77"/>
      <c r="O946" s="77"/>
      <c r="P946" s="77"/>
      <c r="Q946" s="77"/>
      <c r="R946" s="77"/>
      <c r="S946" s="77"/>
      <c r="T946" s="77"/>
      <c r="U946" s="77"/>
      <c r="V946" s="77"/>
      <c r="W946" s="77"/>
      <c r="X946" s="77"/>
      <c r="Y946" s="77"/>
      <c r="Z946" s="77"/>
      <c r="AA946" s="77"/>
      <c r="AB946" s="77"/>
      <c r="AC946" s="77"/>
      <c r="AD946" s="77"/>
      <c r="AE946" s="77"/>
      <c r="AF946" s="77"/>
      <c r="AG946" s="77"/>
      <c r="AH946" s="77"/>
      <c r="AI946" s="77"/>
      <c r="AJ946" s="77"/>
      <c r="AK946" s="77"/>
      <c r="AL946" s="77"/>
      <c r="AM946" s="77"/>
      <c r="AN946" s="77"/>
      <c r="AO946" s="77"/>
    </row>
    <row r="947" spans="1:41" ht="12.75" customHeight="1" x14ac:dyDescent="0.3">
      <c r="A947" s="77"/>
      <c r="B947" s="77"/>
      <c r="C947" s="77"/>
      <c r="D947" s="77"/>
      <c r="E947" s="77"/>
      <c r="F947" s="77"/>
      <c r="G947" s="77"/>
      <c r="H947" s="77"/>
      <c r="I947" s="77"/>
      <c r="J947" s="77"/>
      <c r="K947" s="77"/>
      <c r="L947" s="77"/>
      <c r="M947" s="77"/>
      <c r="N947" s="77"/>
      <c r="O947" s="77"/>
      <c r="P947" s="77"/>
      <c r="Q947" s="77"/>
      <c r="R947" s="77"/>
      <c r="S947" s="77"/>
      <c r="T947" s="77"/>
      <c r="U947" s="77"/>
      <c r="V947" s="77"/>
      <c r="W947" s="77"/>
      <c r="X947" s="77"/>
      <c r="Y947" s="77"/>
      <c r="Z947" s="77"/>
      <c r="AA947" s="77"/>
      <c r="AB947" s="77"/>
      <c r="AC947" s="77"/>
      <c r="AD947" s="77"/>
      <c r="AE947" s="77"/>
      <c r="AF947" s="77"/>
      <c r="AG947" s="77"/>
      <c r="AH947" s="77"/>
      <c r="AI947" s="77"/>
      <c r="AJ947" s="77"/>
      <c r="AK947" s="77"/>
      <c r="AL947" s="77"/>
      <c r="AM947" s="77"/>
      <c r="AN947" s="77"/>
      <c r="AO947" s="77"/>
    </row>
    <row r="948" spans="1:41" ht="12.75" customHeight="1" x14ac:dyDescent="0.3">
      <c r="A948" s="77"/>
      <c r="B948" s="77"/>
      <c r="C948" s="77"/>
      <c r="D948" s="77"/>
      <c r="E948" s="77"/>
      <c r="F948" s="77"/>
      <c r="G948" s="77"/>
      <c r="H948" s="77"/>
      <c r="I948" s="77"/>
      <c r="J948" s="77"/>
      <c r="K948" s="77"/>
      <c r="L948" s="77"/>
      <c r="M948" s="77"/>
      <c r="N948" s="77"/>
      <c r="O948" s="77"/>
      <c r="P948" s="77"/>
      <c r="Q948" s="77"/>
      <c r="R948" s="77"/>
      <c r="S948" s="77"/>
      <c r="T948" s="77"/>
      <c r="U948" s="77"/>
      <c r="V948" s="77"/>
      <c r="W948" s="77"/>
      <c r="X948" s="77"/>
      <c r="Y948" s="77"/>
      <c r="Z948" s="77"/>
      <c r="AA948" s="77"/>
      <c r="AB948" s="77"/>
      <c r="AC948" s="77"/>
      <c r="AD948" s="77"/>
      <c r="AE948" s="77"/>
      <c r="AF948" s="77"/>
      <c r="AG948" s="77"/>
      <c r="AH948" s="77"/>
      <c r="AI948" s="77"/>
      <c r="AJ948" s="77"/>
      <c r="AK948" s="77"/>
      <c r="AL948" s="77"/>
      <c r="AM948" s="77"/>
      <c r="AN948" s="77"/>
      <c r="AO948" s="77"/>
    </row>
    <row r="949" spans="1:41" ht="12.75" customHeight="1" x14ac:dyDescent="0.3">
      <c r="A949" s="77"/>
      <c r="B949" s="77"/>
      <c r="C949" s="77"/>
      <c r="D949" s="77"/>
      <c r="E949" s="77"/>
      <c r="F949" s="77"/>
      <c r="G949" s="77"/>
      <c r="H949" s="77"/>
      <c r="I949" s="77"/>
      <c r="J949" s="77"/>
      <c r="K949" s="77"/>
      <c r="L949" s="77"/>
      <c r="M949" s="77"/>
      <c r="N949" s="77"/>
      <c r="O949" s="77"/>
      <c r="P949" s="77"/>
      <c r="Q949" s="77"/>
      <c r="R949" s="77"/>
      <c r="S949" s="77"/>
      <c r="T949" s="77"/>
      <c r="U949" s="77"/>
      <c r="V949" s="77"/>
      <c r="W949" s="77"/>
      <c r="X949" s="77"/>
      <c r="Y949" s="77"/>
      <c r="Z949" s="77"/>
      <c r="AA949" s="77"/>
      <c r="AB949" s="77"/>
      <c r="AC949" s="77"/>
      <c r="AD949" s="77"/>
      <c r="AE949" s="77"/>
      <c r="AF949" s="77"/>
      <c r="AG949" s="77"/>
      <c r="AH949" s="77"/>
      <c r="AI949" s="77"/>
      <c r="AJ949" s="77"/>
      <c r="AK949" s="77"/>
      <c r="AL949" s="77"/>
      <c r="AM949" s="77"/>
      <c r="AN949" s="77"/>
      <c r="AO949" s="77"/>
    </row>
    <row r="950" spans="1:41" ht="12.75" customHeight="1" x14ac:dyDescent="0.3">
      <c r="A950" s="77"/>
      <c r="B950" s="77"/>
      <c r="C950" s="77"/>
      <c r="D950" s="77"/>
      <c r="E950" s="77"/>
      <c r="F950" s="77"/>
      <c r="G950" s="77"/>
      <c r="H950" s="77"/>
      <c r="I950" s="77"/>
      <c r="J950" s="77"/>
      <c r="K950" s="77"/>
      <c r="L950" s="77"/>
      <c r="M950" s="77"/>
      <c r="N950" s="77"/>
      <c r="O950" s="77"/>
      <c r="P950" s="77"/>
      <c r="Q950" s="77"/>
      <c r="R950" s="77"/>
      <c r="S950" s="77"/>
      <c r="T950" s="77"/>
      <c r="U950" s="77"/>
      <c r="V950" s="77"/>
      <c r="W950" s="77"/>
      <c r="X950" s="77"/>
      <c r="Y950" s="77"/>
      <c r="Z950" s="77"/>
      <c r="AA950" s="77"/>
      <c r="AB950" s="77"/>
      <c r="AC950" s="77"/>
      <c r="AD950" s="77"/>
      <c r="AE950" s="77"/>
      <c r="AF950" s="77"/>
      <c r="AG950" s="77"/>
      <c r="AH950" s="77"/>
      <c r="AI950" s="77"/>
      <c r="AJ950" s="77"/>
      <c r="AK950" s="77"/>
      <c r="AL950" s="77"/>
      <c r="AM950" s="77"/>
      <c r="AN950" s="77"/>
      <c r="AO950" s="77"/>
    </row>
    <row r="951" spans="1:41" ht="12.75" customHeight="1" x14ac:dyDescent="0.3">
      <c r="A951" s="77"/>
      <c r="B951" s="77"/>
      <c r="C951" s="77"/>
      <c r="D951" s="77"/>
      <c r="E951" s="77"/>
      <c r="F951" s="77"/>
      <c r="G951" s="77"/>
      <c r="H951" s="77"/>
      <c r="I951" s="77"/>
      <c r="J951" s="77"/>
      <c r="K951" s="77"/>
      <c r="L951" s="77"/>
      <c r="M951" s="77"/>
      <c r="N951" s="77"/>
      <c r="O951" s="77"/>
      <c r="P951" s="77"/>
      <c r="Q951" s="77"/>
      <c r="R951" s="77"/>
      <c r="S951" s="77"/>
      <c r="T951" s="77"/>
      <c r="U951" s="77"/>
      <c r="V951" s="77"/>
      <c r="W951" s="77"/>
      <c r="X951" s="77"/>
      <c r="Y951" s="77"/>
      <c r="Z951" s="77"/>
      <c r="AA951" s="77"/>
      <c r="AB951" s="77"/>
      <c r="AC951" s="77"/>
      <c r="AD951" s="77"/>
      <c r="AE951" s="77"/>
      <c r="AF951" s="77"/>
      <c r="AG951" s="77"/>
      <c r="AH951" s="77"/>
      <c r="AI951" s="77"/>
      <c r="AJ951" s="77"/>
      <c r="AK951" s="77"/>
      <c r="AL951" s="77"/>
      <c r="AM951" s="77"/>
      <c r="AN951" s="77"/>
      <c r="AO951" s="77"/>
    </row>
    <row r="952" spans="1:41" ht="12.75" customHeight="1" x14ac:dyDescent="0.3">
      <c r="A952" s="77"/>
      <c r="B952" s="77"/>
      <c r="C952" s="77"/>
      <c r="D952" s="77"/>
      <c r="E952" s="77"/>
      <c r="F952" s="77"/>
      <c r="G952" s="77"/>
      <c r="H952" s="77"/>
      <c r="I952" s="77"/>
      <c r="J952" s="77"/>
      <c r="K952" s="77"/>
      <c r="L952" s="77"/>
      <c r="M952" s="77"/>
      <c r="N952" s="77"/>
      <c r="O952" s="77"/>
      <c r="P952" s="77"/>
      <c r="Q952" s="77"/>
      <c r="R952" s="77"/>
      <c r="S952" s="77"/>
      <c r="T952" s="77"/>
      <c r="U952" s="77"/>
      <c r="V952" s="77"/>
      <c r="W952" s="77"/>
      <c r="X952" s="77"/>
      <c r="Y952" s="77"/>
      <c r="Z952" s="77"/>
      <c r="AA952" s="77"/>
      <c r="AB952" s="77"/>
      <c r="AC952" s="77"/>
      <c r="AD952" s="77"/>
      <c r="AE952" s="77"/>
      <c r="AF952" s="77"/>
      <c r="AG952" s="77"/>
      <c r="AH952" s="77"/>
      <c r="AI952" s="77"/>
      <c r="AJ952" s="77"/>
      <c r="AK952" s="77"/>
      <c r="AL952" s="77"/>
      <c r="AM952" s="77"/>
      <c r="AN952" s="77"/>
      <c r="AO952" s="77"/>
    </row>
    <row r="953" spans="1:41" ht="12.75" customHeight="1" x14ac:dyDescent="0.3">
      <c r="A953" s="77"/>
      <c r="B953" s="77"/>
      <c r="C953" s="77"/>
      <c r="D953" s="77"/>
      <c r="E953" s="77"/>
      <c r="F953" s="77"/>
      <c r="G953" s="77"/>
      <c r="H953" s="77"/>
      <c r="I953" s="77"/>
      <c r="J953" s="77"/>
      <c r="K953" s="77"/>
      <c r="L953" s="77"/>
      <c r="M953" s="77"/>
      <c r="N953" s="77"/>
      <c r="O953" s="77"/>
      <c r="P953" s="77"/>
      <c r="Q953" s="77"/>
      <c r="R953" s="77"/>
      <c r="S953" s="77"/>
      <c r="T953" s="77"/>
      <c r="U953" s="77"/>
      <c r="V953" s="77"/>
      <c r="W953" s="77"/>
      <c r="X953" s="77"/>
      <c r="Y953" s="77"/>
      <c r="Z953" s="77"/>
      <c r="AA953" s="77"/>
      <c r="AB953" s="77"/>
      <c r="AC953" s="77"/>
      <c r="AD953" s="77"/>
      <c r="AE953" s="77"/>
      <c r="AF953" s="77"/>
      <c r="AG953" s="77"/>
      <c r="AH953" s="77"/>
      <c r="AI953" s="77"/>
      <c r="AJ953" s="77"/>
      <c r="AK953" s="77"/>
      <c r="AL953" s="77"/>
      <c r="AM953" s="77"/>
      <c r="AN953" s="77"/>
      <c r="AO953" s="77"/>
    </row>
    <row r="954" spans="1:41" ht="12.75" customHeight="1" x14ac:dyDescent="0.3">
      <c r="A954" s="77"/>
      <c r="B954" s="77"/>
      <c r="C954" s="77"/>
      <c r="D954" s="77"/>
      <c r="E954" s="77"/>
      <c r="F954" s="77"/>
      <c r="G954" s="77"/>
      <c r="H954" s="77"/>
      <c r="I954" s="77"/>
      <c r="J954" s="77"/>
      <c r="K954" s="77"/>
      <c r="L954" s="77"/>
      <c r="M954" s="77"/>
      <c r="N954" s="77"/>
      <c r="O954" s="77"/>
      <c r="P954" s="77"/>
      <c r="Q954" s="77"/>
      <c r="R954" s="77"/>
      <c r="S954" s="77"/>
      <c r="T954" s="77"/>
      <c r="U954" s="77"/>
      <c r="V954" s="77"/>
      <c r="W954" s="77"/>
      <c r="X954" s="77"/>
      <c r="Y954" s="77"/>
      <c r="Z954" s="77"/>
      <c r="AA954" s="77"/>
      <c r="AB954" s="77"/>
      <c r="AC954" s="77"/>
      <c r="AD954" s="77"/>
      <c r="AE954" s="77"/>
      <c r="AF954" s="77"/>
      <c r="AG954" s="77"/>
      <c r="AH954" s="77"/>
      <c r="AI954" s="77"/>
      <c r="AJ954" s="77"/>
      <c r="AK954" s="77"/>
      <c r="AL954" s="77"/>
      <c r="AM954" s="77"/>
      <c r="AN954" s="77"/>
      <c r="AO954" s="77"/>
    </row>
    <row r="955" spans="1:41" ht="12.75" customHeight="1" x14ac:dyDescent="0.3">
      <c r="A955" s="77"/>
      <c r="B955" s="77"/>
      <c r="C955" s="77"/>
      <c r="D955" s="77"/>
      <c r="E955" s="77"/>
      <c r="F955" s="77"/>
      <c r="G955" s="77"/>
      <c r="H955" s="77"/>
      <c r="I955" s="77"/>
      <c r="J955" s="77"/>
      <c r="K955" s="77"/>
      <c r="L955" s="77"/>
      <c r="M955" s="77"/>
      <c r="N955" s="77"/>
      <c r="O955" s="77"/>
      <c r="P955" s="77"/>
      <c r="Q955" s="77"/>
      <c r="R955" s="77"/>
      <c r="S955" s="77"/>
      <c r="T955" s="77"/>
      <c r="U955" s="77"/>
      <c r="V955" s="77"/>
      <c r="W955" s="77"/>
      <c r="X955" s="77"/>
      <c r="Y955" s="77"/>
      <c r="Z955" s="77"/>
      <c r="AA955" s="77"/>
      <c r="AB955" s="77"/>
      <c r="AC955" s="77"/>
      <c r="AD955" s="77"/>
      <c r="AE955" s="77"/>
      <c r="AF955" s="77"/>
      <c r="AG955" s="77"/>
      <c r="AH955" s="77"/>
      <c r="AI955" s="77"/>
      <c r="AJ955" s="77"/>
      <c r="AK955" s="77"/>
      <c r="AL955" s="77"/>
      <c r="AM955" s="77"/>
      <c r="AN955" s="77"/>
      <c r="AO955" s="77"/>
    </row>
    <row r="956" spans="1:41" ht="12.75" customHeight="1" x14ac:dyDescent="0.3">
      <c r="A956" s="77"/>
      <c r="B956" s="77"/>
      <c r="C956" s="77"/>
      <c r="D956" s="77"/>
      <c r="E956" s="77"/>
      <c r="F956" s="77"/>
      <c r="G956" s="77"/>
      <c r="H956" s="77"/>
      <c r="I956" s="77"/>
      <c r="J956" s="77"/>
      <c r="K956" s="77"/>
      <c r="L956" s="77"/>
      <c r="M956" s="77"/>
      <c r="N956" s="77"/>
      <c r="O956" s="77"/>
      <c r="P956" s="77"/>
      <c r="Q956" s="77"/>
      <c r="R956" s="77"/>
      <c r="S956" s="77"/>
      <c r="T956" s="77"/>
      <c r="U956" s="77"/>
      <c r="V956" s="77"/>
      <c r="W956" s="77"/>
      <c r="X956" s="77"/>
      <c r="Y956" s="77"/>
      <c r="Z956" s="77"/>
      <c r="AA956" s="77"/>
      <c r="AB956" s="77"/>
      <c r="AC956" s="77"/>
      <c r="AD956" s="77"/>
      <c r="AE956" s="77"/>
      <c r="AF956" s="77"/>
      <c r="AG956" s="77"/>
      <c r="AH956" s="77"/>
      <c r="AI956" s="77"/>
      <c r="AJ956" s="77"/>
      <c r="AK956" s="77"/>
      <c r="AL956" s="77"/>
      <c r="AM956" s="77"/>
      <c r="AN956" s="77"/>
      <c r="AO956" s="77"/>
    </row>
    <row r="957" spans="1:41" ht="12.75" customHeight="1" x14ac:dyDescent="0.3">
      <c r="A957" s="77"/>
      <c r="B957" s="77"/>
      <c r="C957" s="77"/>
      <c r="D957" s="77"/>
      <c r="E957" s="77"/>
      <c r="F957" s="77"/>
      <c r="G957" s="77"/>
      <c r="H957" s="77"/>
      <c r="I957" s="77"/>
      <c r="J957" s="77"/>
      <c r="K957" s="77"/>
      <c r="L957" s="77"/>
      <c r="M957" s="77"/>
      <c r="N957" s="77"/>
      <c r="O957" s="77"/>
      <c r="P957" s="77"/>
      <c r="Q957" s="77"/>
      <c r="R957" s="77"/>
      <c r="S957" s="77"/>
      <c r="T957" s="77"/>
      <c r="U957" s="77"/>
      <c r="V957" s="77"/>
      <c r="W957" s="77"/>
      <c r="X957" s="77"/>
      <c r="Y957" s="77"/>
      <c r="Z957" s="77"/>
      <c r="AA957" s="77"/>
      <c r="AB957" s="77"/>
      <c r="AC957" s="77"/>
      <c r="AD957" s="77"/>
      <c r="AE957" s="77"/>
      <c r="AF957" s="77"/>
      <c r="AG957" s="77"/>
      <c r="AH957" s="77"/>
      <c r="AI957" s="77"/>
      <c r="AJ957" s="77"/>
      <c r="AK957" s="77"/>
      <c r="AL957" s="77"/>
      <c r="AM957" s="77"/>
      <c r="AN957" s="77"/>
      <c r="AO957" s="77"/>
    </row>
    <row r="958" spans="1:41" ht="12.75" customHeight="1" x14ac:dyDescent="0.3">
      <c r="A958" s="77"/>
      <c r="B958" s="77"/>
      <c r="C958" s="77"/>
      <c r="D958" s="77"/>
      <c r="E958" s="77"/>
      <c r="F958" s="77"/>
      <c r="G958" s="77"/>
      <c r="H958" s="77"/>
      <c r="I958" s="77"/>
      <c r="J958" s="77"/>
      <c r="K958" s="77"/>
      <c r="L958" s="77"/>
      <c r="M958" s="77"/>
      <c r="N958" s="77"/>
      <c r="O958" s="77"/>
      <c r="P958" s="77"/>
      <c r="Q958" s="77"/>
      <c r="R958" s="77"/>
      <c r="S958" s="77"/>
      <c r="T958" s="77"/>
      <c r="U958" s="77"/>
      <c r="V958" s="77"/>
      <c r="W958" s="77"/>
      <c r="X958" s="77"/>
      <c r="Y958" s="77"/>
      <c r="Z958" s="77"/>
      <c r="AA958" s="77"/>
      <c r="AB958" s="77"/>
      <c r="AC958" s="77"/>
      <c r="AD958" s="77"/>
      <c r="AE958" s="77"/>
      <c r="AF958" s="77"/>
      <c r="AG958" s="77"/>
      <c r="AH958" s="77"/>
      <c r="AI958" s="77"/>
      <c r="AJ958" s="77"/>
      <c r="AK958" s="77"/>
      <c r="AL958" s="77"/>
      <c r="AM958" s="77"/>
      <c r="AN958" s="77"/>
      <c r="AO958" s="77"/>
    </row>
    <row r="959" spans="1:41" ht="12.75" customHeight="1" x14ac:dyDescent="0.3">
      <c r="A959" s="77"/>
      <c r="B959" s="77"/>
      <c r="C959" s="77"/>
      <c r="D959" s="77"/>
      <c r="E959" s="77"/>
      <c r="F959" s="77"/>
      <c r="G959" s="77"/>
      <c r="H959" s="77"/>
      <c r="I959" s="77"/>
      <c r="J959" s="77"/>
      <c r="K959" s="77"/>
      <c r="L959" s="77"/>
      <c r="M959" s="77"/>
      <c r="N959" s="77"/>
      <c r="O959" s="77"/>
      <c r="P959" s="77"/>
      <c r="Q959" s="77"/>
      <c r="R959" s="77"/>
      <c r="S959" s="77"/>
      <c r="T959" s="77"/>
      <c r="U959" s="77"/>
      <c r="V959" s="77"/>
      <c r="W959" s="77"/>
      <c r="X959" s="77"/>
      <c r="Y959" s="77"/>
      <c r="Z959" s="77"/>
      <c r="AA959" s="77"/>
      <c r="AB959" s="77"/>
      <c r="AC959" s="77"/>
      <c r="AD959" s="77"/>
      <c r="AE959" s="77"/>
      <c r="AF959" s="77"/>
      <c r="AG959" s="77"/>
      <c r="AH959" s="77"/>
      <c r="AI959" s="77"/>
      <c r="AJ959" s="77"/>
      <c r="AK959" s="77"/>
      <c r="AL959" s="77"/>
      <c r="AM959" s="77"/>
      <c r="AN959" s="77"/>
      <c r="AO959" s="77"/>
    </row>
    <row r="960" spans="1:41" ht="12.75" customHeight="1" x14ac:dyDescent="0.3">
      <c r="A960" s="77"/>
      <c r="B960" s="77"/>
      <c r="C960" s="77"/>
      <c r="D960" s="77"/>
      <c r="E960" s="77"/>
      <c r="F960" s="77"/>
      <c r="G960" s="77"/>
      <c r="H960" s="77"/>
      <c r="I960" s="77"/>
      <c r="J960" s="77"/>
      <c r="K960" s="77"/>
      <c r="L960" s="77"/>
      <c r="M960" s="77"/>
      <c r="N960" s="77"/>
      <c r="O960" s="77"/>
      <c r="P960" s="77"/>
      <c r="Q960" s="77"/>
      <c r="R960" s="77"/>
      <c r="S960" s="77"/>
      <c r="T960" s="77"/>
      <c r="U960" s="77"/>
      <c r="V960" s="77"/>
      <c r="W960" s="77"/>
      <c r="X960" s="77"/>
      <c r="Y960" s="77"/>
      <c r="Z960" s="77"/>
      <c r="AA960" s="77"/>
      <c r="AB960" s="77"/>
      <c r="AC960" s="77"/>
      <c r="AD960" s="77"/>
      <c r="AE960" s="77"/>
      <c r="AF960" s="77"/>
      <c r="AG960" s="77"/>
      <c r="AH960" s="77"/>
      <c r="AI960" s="77"/>
      <c r="AJ960" s="77"/>
      <c r="AK960" s="77"/>
      <c r="AL960" s="77"/>
      <c r="AM960" s="77"/>
      <c r="AN960" s="77"/>
      <c r="AO960" s="77"/>
    </row>
    <row r="961" spans="1:41" ht="12.75" customHeight="1" x14ac:dyDescent="0.3">
      <c r="A961" s="77"/>
      <c r="B961" s="77"/>
      <c r="C961" s="77"/>
      <c r="D961" s="77"/>
      <c r="E961" s="77"/>
      <c r="F961" s="77"/>
      <c r="G961" s="77"/>
      <c r="H961" s="77"/>
      <c r="I961" s="77"/>
      <c r="J961" s="77"/>
      <c r="K961" s="77"/>
      <c r="L961" s="77"/>
      <c r="M961" s="77"/>
      <c r="N961" s="77"/>
      <c r="O961" s="77"/>
      <c r="P961" s="77"/>
      <c r="Q961" s="77"/>
      <c r="R961" s="77"/>
      <c r="S961" s="77"/>
      <c r="T961" s="77"/>
      <c r="U961" s="77"/>
      <c r="V961" s="77"/>
      <c r="W961" s="77"/>
      <c r="X961" s="77"/>
      <c r="Y961" s="77"/>
      <c r="Z961" s="77"/>
      <c r="AA961" s="77"/>
      <c r="AB961" s="77"/>
      <c r="AC961" s="77"/>
      <c r="AD961" s="77"/>
      <c r="AE961" s="77"/>
      <c r="AF961" s="77"/>
      <c r="AG961" s="77"/>
      <c r="AH961" s="77"/>
      <c r="AI961" s="77"/>
      <c r="AJ961" s="77"/>
      <c r="AK961" s="77"/>
      <c r="AL961" s="77"/>
      <c r="AM961" s="77"/>
      <c r="AN961" s="77"/>
      <c r="AO961" s="77"/>
    </row>
    <row r="962" spans="1:41" ht="12.75" customHeight="1" x14ac:dyDescent="0.3">
      <c r="A962" s="77"/>
      <c r="B962" s="77"/>
      <c r="C962" s="77"/>
      <c r="D962" s="77"/>
      <c r="E962" s="77"/>
      <c r="F962" s="77"/>
      <c r="G962" s="77"/>
      <c r="H962" s="77"/>
      <c r="I962" s="77"/>
      <c r="J962" s="77"/>
      <c r="K962" s="77"/>
      <c r="L962" s="77"/>
      <c r="M962" s="77"/>
      <c r="N962" s="77"/>
      <c r="O962" s="77"/>
      <c r="P962" s="77"/>
      <c r="Q962" s="77"/>
      <c r="R962" s="77"/>
      <c r="S962" s="77"/>
      <c r="T962" s="77"/>
      <c r="U962" s="77"/>
      <c r="V962" s="77"/>
      <c r="W962" s="77"/>
      <c r="X962" s="77"/>
      <c r="Y962" s="77"/>
      <c r="Z962" s="77"/>
      <c r="AA962" s="77"/>
      <c r="AB962" s="77"/>
      <c r="AC962" s="77"/>
      <c r="AD962" s="77"/>
      <c r="AE962" s="77"/>
      <c r="AF962" s="77"/>
      <c r="AG962" s="77"/>
      <c r="AH962" s="77"/>
      <c r="AI962" s="77"/>
      <c r="AJ962" s="77"/>
      <c r="AK962" s="77"/>
      <c r="AL962" s="77"/>
      <c r="AM962" s="77"/>
      <c r="AN962" s="77"/>
      <c r="AO962" s="77"/>
    </row>
    <row r="963" spans="1:41" ht="12.75" customHeight="1" x14ac:dyDescent="0.3">
      <c r="A963" s="77"/>
      <c r="B963" s="77"/>
      <c r="C963" s="77"/>
      <c r="D963" s="77"/>
      <c r="E963" s="77"/>
      <c r="F963" s="77"/>
      <c r="G963" s="77"/>
      <c r="H963" s="77"/>
      <c r="I963" s="77"/>
      <c r="J963" s="77"/>
      <c r="K963" s="77"/>
      <c r="L963" s="77"/>
      <c r="M963" s="77"/>
      <c r="N963" s="77"/>
      <c r="O963" s="77"/>
      <c r="P963" s="77"/>
      <c r="Q963" s="77"/>
      <c r="R963" s="77"/>
      <c r="S963" s="77"/>
      <c r="T963" s="77"/>
      <c r="U963" s="77"/>
      <c r="V963" s="77"/>
      <c r="W963" s="77"/>
      <c r="X963" s="77"/>
      <c r="Y963" s="77"/>
      <c r="Z963" s="77"/>
      <c r="AA963" s="77"/>
      <c r="AB963" s="77"/>
      <c r="AC963" s="77"/>
      <c r="AD963" s="77"/>
      <c r="AE963" s="77"/>
      <c r="AF963" s="77"/>
      <c r="AG963" s="77"/>
      <c r="AH963" s="77"/>
      <c r="AI963" s="77"/>
      <c r="AJ963" s="77"/>
      <c r="AK963" s="77"/>
      <c r="AL963" s="77"/>
      <c r="AM963" s="77"/>
      <c r="AN963" s="77"/>
      <c r="AO963" s="77"/>
    </row>
    <row r="964" spans="1:41" ht="12.75" customHeight="1" x14ac:dyDescent="0.3">
      <c r="A964" s="77"/>
      <c r="B964" s="77"/>
      <c r="C964" s="77"/>
      <c r="D964" s="77"/>
      <c r="E964" s="77"/>
      <c r="F964" s="77"/>
      <c r="G964" s="77"/>
      <c r="H964" s="77"/>
      <c r="I964" s="77"/>
      <c r="J964" s="77"/>
      <c r="K964" s="77"/>
      <c r="L964" s="77"/>
      <c r="M964" s="77"/>
      <c r="N964" s="77"/>
      <c r="O964" s="77"/>
      <c r="P964" s="77"/>
      <c r="Q964" s="77"/>
      <c r="R964" s="77"/>
      <c r="S964" s="77"/>
      <c r="T964" s="77"/>
      <c r="U964" s="77"/>
      <c r="V964" s="77"/>
      <c r="W964" s="77"/>
      <c r="X964" s="77"/>
      <c r="Y964" s="77"/>
      <c r="Z964" s="77"/>
      <c r="AA964" s="77"/>
      <c r="AB964" s="77"/>
      <c r="AC964" s="77"/>
      <c r="AD964" s="77"/>
      <c r="AE964" s="77"/>
      <c r="AF964" s="77"/>
      <c r="AG964" s="77"/>
      <c r="AH964" s="77"/>
      <c r="AI964" s="77"/>
      <c r="AJ964" s="77"/>
      <c r="AK964" s="77"/>
      <c r="AL964" s="77"/>
      <c r="AM964" s="77"/>
      <c r="AN964" s="77"/>
      <c r="AO964" s="77"/>
    </row>
    <row r="965" spans="1:41" ht="12.75" customHeight="1" x14ac:dyDescent="0.3">
      <c r="A965" s="77"/>
      <c r="B965" s="77"/>
      <c r="C965" s="77"/>
      <c r="D965" s="77"/>
      <c r="E965" s="77"/>
      <c r="F965" s="77"/>
      <c r="G965" s="77"/>
      <c r="H965" s="77"/>
      <c r="I965" s="77"/>
      <c r="J965" s="77"/>
      <c r="K965" s="77"/>
      <c r="L965" s="77"/>
      <c r="M965" s="77"/>
      <c r="N965" s="77"/>
      <c r="O965" s="77"/>
      <c r="P965" s="77"/>
      <c r="Q965" s="77"/>
      <c r="R965" s="77"/>
      <c r="S965" s="77"/>
      <c r="T965" s="77"/>
      <c r="U965" s="77"/>
      <c r="V965" s="77"/>
      <c r="W965" s="77"/>
      <c r="X965" s="77"/>
      <c r="Y965" s="77"/>
      <c r="Z965" s="77"/>
      <c r="AA965" s="77"/>
      <c r="AB965" s="77"/>
      <c r="AC965" s="77"/>
      <c r="AD965" s="77"/>
      <c r="AE965" s="77"/>
      <c r="AF965" s="77"/>
      <c r="AG965" s="77"/>
      <c r="AH965" s="77"/>
      <c r="AI965" s="77"/>
      <c r="AJ965" s="77"/>
      <c r="AK965" s="77"/>
      <c r="AL965" s="77"/>
      <c r="AM965" s="77"/>
      <c r="AN965" s="77"/>
      <c r="AO965" s="77"/>
    </row>
    <row r="966" spans="1:41" ht="12.75" customHeight="1" x14ac:dyDescent="0.3">
      <c r="A966" s="77"/>
      <c r="B966" s="77"/>
      <c r="C966" s="77"/>
      <c r="D966" s="77"/>
      <c r="E966" s="77"/>
      <c r="F966" s="77"/>
      <c r="G966" s="77"/>
      <c r="H966" s="77"/>
      <c r="I966" s="77"/>
      <c r="J966" s="77"/>
      <c r="K966" s="77"/>
      <c r="L966" s="77"/>
      <c r="M966" s="77"/>
      <c r="N966" s="77"/>
      <c r="O966" s="77"/>
      <c r="P966" s="77"/>
      <c r="Q966" s="77"/>
      <c r="R966" s="77"/>
      <c r="S966" s="77"/>
      <c r="T966" s="77"/>
      <c r="U966" s="77"/>
      <c r="V966" s="77"/>
      <c r="W966" s="77"/>
      <c r="X966" s="77"/>
      <c r="Y966" s="77"/>
      <c r="Z966" s="77"/>
      <c r="AA966" s="77"/>
      <c r="AB966" s="77"/>
      <c r="AC966" s="77"/>
      <c r="AD966" s="77"/>
      <c r="AE966" s="77"/>
      <c r="AF966" s="77"/>
      <c r="AG966" s="77"/>
      <c r="AH966" s="77"/>
      <c r="AI966" s="77"/>
      <c r="AJ966" s="77"/>
      <c r="AK966" s="77"/>
      <c r="AL966" s="77"/>
      <c r="AM966" s="77"/>
      <c r="AN966" s="77"/>
      <c r="AO966" s="77"/>
    </row>
    <row r="967" spans="1:41" ht="12.75" customHeight="1" x14ac:dyDescent="0.3">
      <c r="A967" s="77"/>
      <c r="B967" s="77"/>
      <c r="C967" s="77"/>
      <c r="D967" s="77"/>
      <c r="E967" s="77"/>
      <c r="F967" s="77"/>
      <c r="G967" s="77"/>
      <c r="H967" s="77"/>
      <c r="I967" s="77"/>
      <c r="J967" s="77"/>
      <c r="K967" s="77"/>
      <c r="L967" s="77"/>
      <c r="M967" s="77"/>
      <c r="N967" s="77"/>
      <c r="O967" s="77"/>
      <c r="P967" s="77"/>
      <c r="Q967" s="77"/>
      <c r="R967" s="77"/>
      <c r="S967" s="77"/>
      <c r="T967" s="77"/>
      <c r="U967" s="77"/>
      <c r="V967" s="77"/>
      <c r="W967" s="77"/>
      <c r="X967" s="77"/>
      <c r="Y967" s="77"/>
      <c r="Z967" s="77"/>
      <c r="AA967" s="77"/>
      <c r="AB967" s="77"/>
      <c r="AC967" s="77"/>
      <c r="AD967" s="77"/>
      <c r="AE967" s="77"/>
      <c r="AF967" s="77"/>
      <c r="AG967" s="77"/>
      <c r="AH967" s="77"/>
      <c r="AI967" s="77"/>
      <c r="AJ967" s="77"/>
      <c r="AK967" s="77"/>
      <c r="AL967" s="77"/>
      <c r="AM967" s="77"/>
      <c r="AN967" s="77"/>
      <c r="AO967" s="77"/>
    </row>
    <row r="968" spans="1:41" ht="12.75" customHeight="1" x14ac:dyDescent="0.3">
      <c r="A968" s="77"/>
      <c r="B968" s="77"/>
      <c r="C968" s="77"/>
      <c r="D968" s="77"/>
      <c r="E968" s="77"/>
      <c r="F968" s="77"/>
      <c r="G968" s="77"/>
      <c r="H968" s="77"/>
      <c r="I968" s="77"/>
      <c r="J968" s="77"/>
      <c r="K968" s="77"/>
      <c r="L968" s="77"/>
      <c r="M968" s="77"/>
      <c r="N968" s="77"/>
      <c r="O968" s="77"/>
      <c r="P968" s="77"/>
      <c r="Q968" s="77"/>
      <c r="R968" s="77"/>
      <c r="S968" s="77"/>
      <c r="T968" s="77"/>
      <c r="U968" s="77"/>
      <c r="V968" s="77"/>
      <c r="W968" s="77"/>
      <c r="X968" s="77"/>
      <c r="Y968" s="77"/>
      <c r="Z968" s="77"/>
      <c r="AA968" s="77"/>
      <c r="AB968" s="77"/>
      <c r="AC968" s="77"/>
      <c r="AD968" s="77"/>
      <c r="AE968" s="77"/>
      <c r="AF968" s="77"/>
      <c r="AG968" s="77"/>
      <c r="AH968" s="77"/>
      <c r="AI968" s="77"/>
      <c r="AJ968" s="77"/>
      <c r="AK968" s="77"/>
      <c r="AL968" s="77"/>
      <c r="AM968" s="77"/>
      <c r="AN968" s="77"/>
      <c r="AO968" s="77"/>
    </row>
    <row r="969" spans="1:41" ht="12.75" customHeight="1" x14ac:dyDescent="0.3">
      <c r="A969" s="77"/>
      <c r="B969" s="77"/>
      <c r="C969" s="77"/>
      <c r="D969" s="77"/>
      <c r="E969" s="77"/>
      <c r="F969" s="77"/>
      <c r="G969" s="77"/>
      <c r="H969" s="77"/>
      <c r="I969" s="77"/>
      <c r="J969" s="77"/>
      <c r="K969" s="77"/>
      <c r="L969" s="77"/>
      <c r="M969" s="77"/>
      <c r="N969" s="77"/>
      <c r="O969" s="77"/>
      <c r="P969" s="77"/>
      <c r="Q969" s="77"/>
      <c r="R969" s="77"/>
      <c r="S969" s="77"/>
      <c r="T969" s="77"/>
      <c r="U969" s="77"/>
      <c r="V969" s="77"/>
      <c r="W969" s="77"/>
      <c r="X969" s="77"/>
      <c r="Y969" s="77"/>
      <c r="Z969" s="77"/>
      <c r="AA969" s="77"/>
      <c r="AB969" s="77"/>
      <c r="AC969" s="77"/>
      <c r="AD969" s="77"/>
      <c r="AE969" s="77"/>
      <c r="AF969" s="77"/>
      <c r="AG969" s="77"/>
      <c r="AH969" s="77"/>
      <c r="AI969" s="77"/>
      <c r="AJ969" s="77"/>
      <c r="AK969" s="77"/>
      <c r="AL969" s="77"/>
      <c r="AM969" s="77"/>
      <c r="AN969" s="77"/>
      <c r="AO969" s="77"/>
    </row>
    <row r="970" spans="1:41" ht="12.75" customHeight="1" x14ac:dyDescent="0.3">
      <c r="A970" s="77"/>
      <c r="B970" s="77"/>
      <c r="C970" s="77"/>
      <c r="D970" s="77"/>
      <c r="E970" s="77"/>
      <c r="F970" s="77"/>
      <c r="G970" s="77"/>
      <c r="H970" s="77"/>
      <c r="I970" s="77"/>
      <c r="J970" s="77"/>
      <c r="K970" s="77"/>
      <c r="L970" s="77"/>
      <c r="M970" s="77"/>
      <c r="N970" s="77"/>
      <c r="O970" s="77"/>
      <c r="P970" s="77"/>
      <c r="Q970" s="77"/>
      <c r="R970" s="77"/>
      <c r="S970" s="77"/>
      <c r="T970" s="77"/>
      <c r="U970" s="77"/>
      <c r="V970" s="77"/>
      <c r="W970" s="77"/>
      <c r="X970" s="77"/>
      <c r="Y970" s="77"/>
      <c r="Z970" s="77"/>
      <c r="AA970" s="77"/>
      <c r="AB970" s="77"/>
      <c r="AC970" s="77"/>
      <c r="AD970" s="77"/>
      <c r="AE970" s="77"/>
      <c r="AF970" s="77"/>
      <c r="AG970" s="77"/>
      <c r="AH970" s="77"/>
      <c r="AI970" s="77"/>
      <c r="AJ970" s="77"/>
      <c r="AK970" s="77"/>
      <c r="AL970" s="77"/>
      <c r="AM970" s="77"/>
      <c r="AN970" s="77"/>
      <c r="AO970" s="77"/>
    </row>
    <row r="971" spans="1:41" ht="12.75" customHeight="1" x14ac:dyDescent="0.3">
      <c r="A971" s="77"/>
      <c r="B971" s="77"/>
      <c r="C971" s="77"/>
      <c r="D971" s="77"/>
      <c r="E971" s="77"/>
      <c r="F971" s="77"/>
      <c r="G971" s="77"/>
      <c r="H971" s="77"/>
      <c r="I971" s="77"/>
      <c r="J971" s="77"/>
      <c r="K971" s="77"/>
      <c r="L971" s="77"/>
      <c r="M971" s="77"/>
      <c r="N971" s="77"/>
      <c r="O971" s="77"/>
      <c r="P971" s="77"/>
      <c r="Q971" s="77"/>
      <c r="R971" s="77"/>
      <c r="S971" s="77"/>
      <c r="T971" s="77"/>
      <c r="U971" s="77"/>
      <c r="V971" s="77"/>
      <c r="W971" s="77"/>
      <c r="X971" s="77"/>
      <c r="Y971" s="77"/>
      <c r="Z971" s="77"/>
      <c r="AA971" s="77"/>
      <c r="AB971" s="77"/>
      <c r="AC971" s="77"/>
      <c r="AD971" s="77"/>
      <c r="AE971" s="77"/>
      <c r="AF971" s="77"/>
      <c r="AG971" s="77"/>
      <c r="AH971" s="77"/>
      <c r="AI971" s="77"/>
      <c r="AJ971" s="77"/>
      <c r="AK971" s="77"/>
      <c r="AL971" s="77"/>
      <c r="AM971" s="77"/>
      <c r="AN971" s="77"/>
      <c r="AO971" s="77"/>
    </row>
    <row r="972" spans="1:41" ht="12.75" customHeight="1" x14ac:dyDescent="0.3">
      <c r="A972" s="77"/>
      <c r="B972" s="77"/>
      <c r="C972" s="77"/>
      <c r="D972" s="77"/>
      <c r="E972" s="77"/>
      <c r="F972" s="77"/>
      <c r="G972" s="77"/>
      <c r="H972" s="77"/>
      <c r="I972" s="77"/>
      <c r="J972" s="77"/>
      <c r="K972" s="77"/>
      <c r="L972" s="77"/>
      <c r="M972" s="77"/>
      <c r="N972" s="77"/>
      <c r="O972" s="77"/>
      <c r="P972" s="77"/>
      <c r="Q972" s="77"/>
      <c r="R972" s="77"/>
      <c r="S972" s="77"/>
      <c r="T972" s="77"/>
      <c r="U972" s="77"/>
      <c r="V972" s="77"/>
      <c r="W972" s="77"/>
      <c r="X972" s="77"/>
      <c r="Y972" s="77"/>
      <c r="Z972" s="77"/>
      <c r="AA972" s="77"/>
      <c r="AB972" s="77"/>
      <c r="AC972" s="77"/>
      <c r="AD972" s="77"/>
      <c r="AE972" s="77"/>
      <c r="AF972" s="77"/>
      <c r="AG972" s="77"/>
      <c r="AH972" s="77"/>
      <c r="AI972" s="77"/>
      <c r="AJ972" s="77"/>
      <c r="AK972" s="77"/>
      <c r="AL972" s="77"/>
      <c r="AM972" s="77"/>
      <c r="AN972" s="77"/>
      <c r="AO972" s="77"/>
    </row>
    <row r="973" spans="1:41" ht="12.75" customHeight="1" x14ac:dyDescent="0.3">
      <c r="A973" s="77"/>
      <c r="B973" s="77"/>
      <c r="C973" s="77"/>
      <c r="D973" s="77"/>
      <c r="E973" s="77"/>
      <c r="F973" s="77"/>
      <c r="G973" s="77"/>
      <c r="H973" s="77"/>
      <c r="I973" s="77"/>
      <c r="J973" s="77"/>
      <c r="K973" s="77"/>
      <c r="L973" s="77"/>
      <c r="M973" s="77"/>
      <c r="N973" s="77"/>
      <c r="O973" s="77"/>
      <c r="P973" s="77"/>
      <c r="Q973" s="77"/>
      <c r="R973" s="77"/>
      <c r="S973" s="77"/>
      <c r="T973" s="77"/>
      <c r="U973" s="77"/>
      <c r="V973" s="77"/>
      <c r="W973" s="77"/>
      <c r="X973" s="77"/>
      <c r="Y973" s="77"/>
      <c r="Z973" s="77"/>
      <c r="AA973" s="77"/>
      <c r="AB973" s="77"/>
      <c r="AC973" s="77"/>
      <c r="AD973" s="77"/>
      <c r="AE973" s="77"/>
      <c r="AF973" s="77"/>
      <c r="AG973" s="77"/>
      <c r="AH973" s="77"/>
      <c r="AI973" s="77"/>
      <c r="AJ973" s="77"/>
      <c r="AK973" s="77"/>
      <c r="AL973" s="77"/>
      <c r="AM973" s="77"/>
      <c r="AN973" s="77"/>
      <c r="AO973" s="77"/>
    </row>
    <row r="974" spans="1:41" ht="12.75" customHeight="1" x14ac:dyDescent="0.3">
      <c r="A974" s="77"/>
      <c r="B974" s="77"/>
      <c r="C974" s="77"/>
      <c r="D974" s="77"/>
      <c r="E974" s="77"/>
      <c r="F974" s="77"/>
      <c r="G974" s="77"/>
      <c r="H974" s="77"/>
      <c r="I974" s="77"/>
      <c r="J974" s="77"/>
      <c r="K974" s="77"/>
      <c r="L974" s="77"/>
      <c r="M974" s="77"/>
      <c r="N974" s="77"/>
      <c r="O974" s="77"/>
      <c r="P974" s="77"/>
      <c r="Q974" s="77"/>
      <c r="R974" s="77"/>
      <c r="S974" s="77"/>
      <c r="T974" s="77"/>
      <c r="U974" s="77"/>
      <c r="V974" s="77"/>
      <c r="W974" s="77"/>
      <c r="X974" s="77"/>
      <c r="Y974" s="77"/>
      <c r="Z974" s="77"/>
      <c r="AA974" s="77"/>
      <c r="AB974" s="77"/>
      <c r="AC974" s="77"/>
      <c r="AD974" s="77"/>
      <c r="AE974" s="77"/>
      <c r="AF974" s="77"/>
      <c r="AG974" s="77"/>
      <c r="AH974" s="77"/>
      <c r="AI974" s="77"/>
      <c r="AJ974" s="77"/>
      <c r="AK974" s="77"/>
      <c r="AL974" s="77"/>
      <c r="AM974" s="77"/>
      <c r="AN974" s="77"/>
      <c r="AO974" s="77"/>
    </row>
    <row r="975" spans="1:41" ht="12.75" customHeight="1" x14ac:dyDescent="0.3">
      <c r="A975" s="77"/>
      <c r="B975" s="77"/>
      <c r="C975" s="77"/>
      <c r="D975" s="77"/>
      <c r="E975" s="77"/>
      <c r="F975" s="77"/>
      <c r="G975" s="77"/>
      <c r="H975" s="77"/>
      <c r="I975" s="77"/>
      <c r="J975" s="77"/>
      <c r="K975" s="77"/>
      <c r="L975" s="77"/>
      <c r="M975" s="77"/>
      <c r="N975" s="77"/>
      <c r="O975" s="77"/>
      <c r="P975" s="77"/>
      <c r="Q975" s="77"/>
      <c r="R975" s="77"/>
      <c r="S975" s="77"/>
      <c r="T975" s="77"/>
      <c r="U975" s="77"/>
      <c r="V975" s="77"/>
      <c r="W975" s="77"/>
      <c r="X975" s="77"/>
      <c r="Y975" s="77"/>
      <c r="Z975" s="77"/>
      <c r="AA975" s="77"/>
      <c r="AB975" s="77"/>
      <c r="AC975" s="77"/>
      <c r="AD975" s="77"/>
      <c r="AE975" s="77"/>
      <c r="AF975" s="77"/>
      <c r="AG975" s="77"/>
      <c r="AH975" s="77"/>
      <c r="AI975" s="77"/>
      <c r="AJ975" s="77"/>
      <c r="AK975" s="77"/>
      <c r="AL975" s="77"/>
      <c r="AM975" s="77"/>
      <c r="AN975" s="77"/>
      <c r="AO975" s="77"/>
    </row>
    <row r="976" spans="1:41" ht="12.75" customHeight="1" x14ac:dyDescent="0.3">
      <c r="A976" s="77"/>
      <c r="B976" s="77"/>
      <c r="C976" s="77"/>
      <c r="D976" s="77"/>
      <c r="E976" s="77"/>
      <c r="F976" s="77"/>
      <c r="G976" s="77"/>
      <c r="H976" s="77"/>
      <c r="I976" s="77"/>
      <c r="J976" s="77"/>
      <c r="K976" s="77"/>
      <c r="L976" s="77"/>
      <c r="M976" s="77"/>
      <c r="N976" s="77"/>
      <c r="O976" s="77"/>
      <c r="P976" s="77"/>
      <c r="Q976" s="77"/>
      <c r="R976" s="77"/>
      <c r="S976" s="77"/>
      <c r="T976" s="77"/>
      <c r="U976" s="77"/>
      <c r="V976" s="77"/>
      <c r="W976" s="77"/>
      <c r="X976" s="77"/>
      <c r="Y976" s="77"/>
      <c r="Z976" s="77"/>
      <c r="AA976" s="77"/>
      <c r="AB976" s="77"/>
      <c r="AC976" s="77"/>
      <c r="AD976" s="77"/>
      <c r="AE976" s="77"/>
      <c r="AF976" s="77"/>
      <c r="AG976" s="77"/>
      <c r="AH976" s="77"/>
      <c r="AI976" s="77"/>
      <c r="AJ976" s="77"/>
      <c r="AK976" s="77"/>
      <c r="AL976" s="77"/>
      <c r="AM976" s="77"/>
      <c r="AN976" s="77"/>
      <c r="AO976" s="77"/>
    </row>
    <row r="977" spans="1:41" ht="12.75" customHeight="1" x14ac:dyDescent="0.3">
      <c r="A977" s="77"/>
      <c r="B977" s="77"/>
      <c r="C977" s="77"/>
      <c r="D977" s="77"/>
      <c r="E977" s="77"/>
      <c r="F977" s="77"/>
      <c r="G977" s="77"/>
      <c r="H977" s="77"/>
      <c r="I977" s="77"/>
      <c r="J977" s="77"/>
      <c r="K977" s="77"/>
      <c r="L977" s="77"/>
      <c r="M977" s="77"/>
      <c r="N977" s="77"/>
      <c r="O977" s="77"/>
      <c r="P977" s="77"/>
      <c r="Q977" s="77"/>
      <c r="R977" s="77"/>
      <c r="S977" s="77"/>
      <c r="T977" s="77"/>
      <c r="U977" s="77"/>
      <c r="V977" s="77"/>
      <c r="W977" s="77"/>
      <c r="X977" s="77"/>
      <c r="Y977" s="77"/>
      <c r="Z977" s="77"/>
      <c r="AA977" s="77"/>
      <c r="AB977" s="77"/>
      <c r="AC977" s="77"/>
      <c r="AD977" s="77"/>
      <c r="AE977" s="77"/>
      <c r="AF977" s="77"/>
      <c r="AG977" s="77"/>
      <c r="AH977" s="77"/>
      <c r="AI977" s="77"/>
      <c r="AJ977" s="77"/>
      <c r="AK977" s="77"/>
      <c r="AL977" s="77"/>
      <c r="AM977" s="77"/>
      <c r="AN977" s="77"/>
      <c r="AO977" s="77"/>
    </row>
    <row r="978" spans="1:41" ht="12.75" customHeight="1" x14ac:dyDescent="0.3">
      <c r="A978" s="77"/>
      <c r="B978" s="77"/>
      <c r="C978" s="77"/>
      <c r="D978" s="77"/>
      <c r="E978" s="77"/>
      <c r="F978" s="77"/>
      <c r="G978" s="77"/>
      <c r="H978" s="77"/>
      <c r="I978" s="77"/>
      <c r="J978" s="77"/>
      <c r="K978" s="77"/>
      <c r="L978" s="77"/>
      <c r="M978" s="77"/>
      <c r="N978" s="77"/>
      <c r="O978" s="77"/>
      <c r="P978" s="77"/>
      <c r="Q978" s="77"/>
      <c r="R978" s="77"/>
      <c r="S978" s="77"/>
      <c r="T978" s="77"/>
      <c r="U978" s="77"/>
      <c r="V978" s="77"/>
      <c r="W978" s="77"/>
      <c r="X978" s="77"/>
      <c r="Y978" s="77"/>
      <c r="Z978" s="77"/>
      <c r="AA978" s="77"/>
      <c r="AB978" s="77"/>
      <c r="AC978" s="77"/>
      <c r="AD978" s="77"/>
      <c r="AE978" s="77"/>
      <c r="AF978" s="77"/>
      <c r="AG978" s="77"/>
      <c r="AH978" s="77"/>
      <c r="AI978" s="77"/>
      <c r="AJ978" s="77"/>
      <c r="AK978" s="77"/>
      <c r="AL978" s="77"/>
      <c r="AM978" s="77"/>
      <c r="AN978" s="77"/>
      <c r="AO978" s="77"/>
    </row>
    <row r="979" spans="1:41" ht="12.75" customHeight="1" x14ac:dyDescent="0.3">
      <c r="A979" s="77"/>
      <c r="B979" s="77"/>
      <c r="C979" s="77"/>
      <c r="D979" s="77"/>
      <c r="E979" s="77"/>
      <c r="F979" s="77"/>
      <c r="G979" s="77"/>
      <c r="H979" s="77"/>
      <c r="I979" s="77"/>
      <c r="J979" s="77"/>
      <c r="K979" s="77"/>
      <c r="L979" s="77"/>
      <c r="M979" s="77"/>
      <c r="N979" s="77"/>
      <c r="O979" s="77"/>
      <c r="P979" s="77"/>
      <c r="Q979" s="77"/>
      <c r="R979" s="77"/>
      <c r="S979" s="77"/>
      <c r="T979" s="77"/>
      <c r="U979" s="77"/>
      <c r="V979" s="77"/>
      <c r="W979" s="77"/>
      <c r="X979" s="77"/>
      <c r="Y979" s="77"/>
      <c r="Z979" s="77"/>
      <c r="AA979" s="77"/>
      <c r="AB979" s="77"/>
      <c r="AC979" s="77"/>
      <c r="AD979" s="77"/>
      <c r="AE979" s="77"/>
      <c r="AF979" s="77"/>
      <c r="AG979" s="77"/>
      <c r="AH979" s="77"/>
      <c r="AI979" s="77"/>
      <c r="AJ979" s="77"/>
      <c r="AK979" s="77"/>
      <c r="AL979" s="77"/>
      <c r="AM979" s="77"/>
      <c r="AN979" s="77"/>
      <c r="AO979" s="77"/>
    </row>
    <row r="980" spans="1:41" ht="12.75" customHeight="1" x14ac:dyDescent="0.3">
      <c r="A980" s="77"/>
      <c r="B980" s="77"/>
      <c r="C980" s="77"/>
      <c r="D980" s="77"/>
      <c r="E980" s="77"/>
      <c r="F980" s="77"/>
      <c r="G980" s="77"/>
      <c r="H980" s="77"/>
      <c r="I980" s="77"/>
      <c r="J980" s="77"/>
      <c r="K980" s="77"/>
      <c r="L980" s="77"/>
      <c r="M980" s="77"/>
      <c r="N980" s="77"/>
      <c r="O980" s="77"/>
      <c r="P980" s="77"/>
      <c r="Q980" s="77"/>
      <c r="R980" s="77"/>
      <c r="S980" s="77"/>
      <c r="T980" s="77"/>
      <c r="U980" s="77"/>
      <c r="V980" s="77"/>
      <c r="W980" s="77"/>
      <c r="X980" s="77"/>
      <c r="Y980" s="77"/>
      <c r="Z980" s="77"/>
      <c r="AA980" s="77"/>
      <c r="AB980" s="77"/>
      <c r="AC980" s="77"/>
      <c r="AD980" s="77"/>
      <c r="AE980" s="77"/>
      <c r="AF980" s="77"/>
      <c r="AG980" s="77"/>
      <c r="AH980" s="77"/>
      <c r="AI980" s="77"/>
      <c r="AJ980" s="77"/>
      <c r="AK980" s="77"/>
      <c r="AL980" s="77"/>
      <c r="AM980" s="77"/>
      <c r="AN980" s="77"/>
      <c r="AO980" s="77"/>
    </row>
    <row r="981" spans="1:41" ht="12.75" customHeight="1" x14ac:dyDescent="0.3">
      <c r="A981" s="77"/>
      <c r="B981" s="77"/>
      <c r="C981" s="77"/>
      <c r="D981" s="77"/>
      <c r="E981" s="77"/>
      <c r="F981" s="77"/>
      <c r="G981" s="77"/>
      <c r="H981" s="77"/>
      <c r="I981" s="77"/>
      <c r="J981" s="77"/>
      <c r="K981" s="77"/>
      <c r="L981" s="77"/>
      <c r="M981" s="77"/>
      <c r="N981" s="77"/>
      <c r="O981" s="77"/>
      <c r="P981" s="77"/>
      <c r="Q981" s="77"/>
      <c r="R981" s="77"/>
      <c r="S981" s="77"/>
      <c r="T981" s="77"/>
      <c r="U981" s="77"/>
      <c r="V981" s="77"/>
      <c r="W981" s="77"/>
      <c r="X981" s="77"/>
      <c r="Y981" s="77"/>
      <c r="Z981" s="77"/>
      <c r="AA981" s="77"/>
      <c r="AB981" s="77"/>
      <c r="AC981" s="77"/>
      <c r="AD981" s="77"/>
      <c r="AE981" s="77"/>
      <c r="AF981" s="77"/>
      <c r="AG981" s="77"/>
      <c r="AH981" s="77"/>
      <c r="AI981" s="77"/>
      <c r="AJ981" s="77"/>
      <c r="AK981" s="77"/>
      <c r="AL981" s="77"/>
      <c r="AM981" s="77"/>
      <c r="AN981" s="77"/>
      <c r="AO981" s="77"/>
    </row>
    <row r="982" spans="1:41" ht="12.75" customHeight="1" x14ac:dyDescent="0.3">
      <c r="A982" s="77"/>
      <c r="B982" s="77"/>
      <c r="C982" s="77"/>
      <c r="D982" s="77"/>
      <c r="E982" s="77"/>
      <c r="F982" s="77"/>
      <c r="G982" s="77"/>
      <c r="H982" s="77"/>
      <c r="I982" s="77"/>
      <c r="J982" s="77"/>
      <c r="K982" s="77"/>
      <c r="L982" s="77"/>
      <c r="M982" s="77"/>
      <c r="N982" s="77"/>
      <c r="O982" s="77"/>
      <c r="P982" s="77"/>
      <c r="Q982" s="77"/>
      <c r="R982" s="77"/>
      <c r="S982" s="77"/>
      <c r="T982" s="77"/>
      <c r="U982" s="77"/>
      <c r="V982" s="77"/>
      <c r="W982" s="77"/>
      <c r="X982" s="77"/>
      <c r="Y982" s="77"/>
      <c r="Z982" s="77"/>
      <c r="AA982" s="77"/>
      <c r="AB982" s="77"/>
      <c r="AC982" s="77"/>
      <c r="AD982" s="77"/>
      <c r="AE982" s="77"/>
      <c r="AF982" s="77"/>
      <c r="AG982" s="77"/>
      <c r="AH982" s="77"/>
      <c r="AI982" s="77"/>
      <c r="AJ982" s="77"/>
      <c r="AK982" s="77"/>
      <c r="AL982" s="77"/>
      <c r="AM982" s="77"/>
      <c r="AN982" s="77"/>
      <c r="AO982" s="77"/>
    </row>
    <row r="983" spans="1:41" ht="12.75" customHeight="1" x14ac:dyDescent="0.3">
      <c r="A983" s="77"/>
      <c r="B983" s="77"/>
      <c r="C983" s="77"/>
      <c r="D983" s="77"/>
      <c r="E983" s="77"/>
      <c r="F983" s="77"/>
      <c r="G983" s="77"/>
      <c r="H983" s="77"/>
      <c r="I983" s="77"/>
      <c r="J983" s="77"/>
      <c r="K983" s="77"/>
      <c r="L983" s="77"/>
      <c r="M983" s="77"/>
      <c r="N983" s="77"/>
      <c r="O983" s="77"/>
      <c r="P983" s="77"/>
      <c r="Q983" s="77"/>
      <c r="R983" s="77"/>
      <c r="S983" s="77"/>
      <c r="T983" s="77"/>
      <c r="U983" s="77"/>
      <c r="V983" s="77"/>
      <c r="W983" s="77"/>
      <c r="X983" s="77"/>
      <c r="Y983" s="77"/>
      <c r="Z983" s="77"/>
      <c r="AA983" s="77"/>
      <c r="AB983" s="77"/>
      <c r="AC983" s="77"/>
      <c r="AD983" s="77"/>
      <c r="AE983" s="77"/>
      <c r="AF983" s="77"/>
      <c r="AG983" s="77"/>
      <c r="AH983" s="77"/>
      <c r="AI983" s="77"/>
      <c r="AJ983" s="77"/>
      <c r="AK983" s="77"/>
      <c r="AL983" s="77"/>
      <c r="AM983" s="77"/>
      <c r="AN983" s="77"/>
      <c r="AO983" s="77"/>
    </row>
    <row r="984" spans="1:41" ht="12.75" customHeight="1" x14ac:dyDescent="0.3">
      <c r="A984" s="77"/>
      <c r="B984" s="77"/>
      <c r="C984" s="77"/>
      <c r="D984" s="77"/>
      <c r="E984" s="77"/>
      <c r="F984" s="77"/>
      <c r="G984" s="77"/>
      <c r="H984" s="77"/>
      <c r="I984" s="77"/>
      <c r="J984" s="77"/>
      <c r="K984" s="77"/>
      <c r="L984" s="77"/>
      <c r="M984" s="77"/>
      <c r="N984" s="77"/>
      <c r="O984" s="77"/>
      <c r="P984" s="77"/>
      <c r="Q984" s="77"/>
      <c r="R984" s="77"/>
      <c r="S984" s="77"/>
      <c r="T984" s="77"/>
      <c r="U984" s="77"/>
      <c r="V984" s="77"/>
      <c r="W984" s="77"/>
      <c r="X984" s="77"/>
      <c r="Y984" s="77"/>
      <c r="Z984" s="77"/>
      <c r="AA984" s="77"/>
      <c r="AB984" s="77"/>
      <c r="AC984" s="77"/>
      <c r="AD984" s="77"/>
      <c r="AE984" s="77"/>
      <c r="AF984" s="77"/>
      <c r="AG984" s="77"/>
      <c r="AH984" s="77"/>
      <c r="AI984" s="77"/>
      <c r="AJ984" s="77"/>
      <c r="AK984" s="77"/>
      <c r="AL984" s="77"/>
      <c r="AM984" s="77"/>
      <c r="AN984" s="77"/>
      <c r="AO984" s="77"/>
    </row>
    <row r="985" spans="1:41" ht="12.75" customHeight="1" x14ac:dyDescent="0.3">
      <c r="A985" s="77"/>
      <c r="B985" s="77"/>
      <c r="C985" s="77"/>
      <c r="D985" s="77"/>
      <c r="E985" s="77"/>
      <c r="F985" s="77"/>
      <c r="G985" s="77"/>
      <c r="H985" s="77"/>
      <c r="I985" s="77"/>
      <c r="J985" s="77"/>
      <c r="K985" s="77"/>
      <c r="L985" s="77"/>
      <c r="M985" s="77"/>
      <c r="N985" s="77"/>
      <c r="O985" s="77"/>
      <c r="P985" s="77"/>
      <c r="Q985" s="77"/>
      <c r="R985" s="77"/>
      <c r="S985" s="77"/>
      <c r="T985" s="77"/>
      <c r="U985" s="77"/>
      <c r="V985" s="77"/>
      <c r="W985" s="77"/>
      <c r="X985" s="77"/>
      <c r="Y985" s="77"/>
      <c r="Z985" s="77"/>
      <c r="AA985" s="77"/>
      <c r="AB985" s="77"/>
      <c r="AC985" s="77"/>
      <c r="AD985" s="77"/>
      <c r="AE985" s="77"/>
      <c r="AF985" s="77"/>
      <c r="AG985" s="77"/>
      <c r="AH985" s="77"/>
      <c r="AI985" s="77"/>
      <c r="AJ985" s="77"/>
      <c r="AK985" s="77"/>
      <c r="AL985" s="77"/>
      <c r="AM985" s="77"/>
      <c r="AN985" s="77"/>
      <c r="AO985" s="77"/>
    </row>
    <row r="986" spans="1:41" ht="12.75" customHeight="1" x14ac:dyDescent="0.3">
      <c r="A986" s="77"/>
      <c r="B986" s="77"/>
      <c r="C986" s="77"/>
      <c r="D986" s="77"/>
      <c r="E986" s="77"/>
      <c r="F986" s="77"/>
      <c r="G986" s="77"/>
      <c r="H986" s="77"/>
      <c r="I986" s="77"/>
      <c r="J986" s="77"/>
      <c r="K986" s="77"/>
      <c r="L986" s="77"/>
      <c r="M986" s="77"/>
      <c r="N986" s="77"/>
      <c r="O986" s="77"/>
      <c r="P986" s="77"/>
      <c r="Q986" s="77"/>
      <c r="R986" s="77"/>
      <c r="S986" s="77"/>
      <c r="T986" s="77"/>
      <c r="U986" s="77"/>
      <c r="V986" s="77"/>
      <c r="W986" s="77"/>
      <c r="X986" s="77"/>
      <c r="Y986" s="77"/>
      <c r="Z986" s="77"/>
      <c r="AA986" s="77"/>
      <c r="AB986" s="77"/>
      <c r="AC986" s="77"/>
      <c r="AD986" s="77"/>
      <c r="AE986" s="77"/>
      <c r="AF986" s="77"/>
      <c r="AG986" s="77"/>
      <c r="AH986" s="77"/>
      <c r="AI986" s="77"/>
      <c r="AJ986" s="77"/>
      <c r="AK986" s="77"/>
      <c r="AL986" s="77"/>
      <c r="AM986" s="77"/>
      <c r="AN986" s="77"/>
      <c r="AO986" s="77"/>
    </row>
    <row r="987" spans="1:41" ht="12.75" customHeight="1" x14ac:dyDescent="0.3">
      <c r="A987" s="77"/>
      <c r="B987" s="77"/>
      <c r="C987" s="77"/>
      <c r="D987" s="77"/>
      <c r="E987" s="77"/>
      <c r="F987" s="77"/>
      <c r="G987" s="77"/>
      <c r="H987" s="77"/>
      <c r="I987" s="77"/>
      <c r="J987" s="77"/>
      <c r="K987" s="77"/>
      <c r="L987" s="77"/>
      <c r="M987" s="77"/>
      <c r="N987" s="77"/>
      <c r="O987" s="77"/>
      <c r="P987" s="77"/>
      <c r="Q987" s="77"/>
      <c r="R987" s="77"/>
      <c r="S987" s="77"/>
      <c r="T987" s="77"/>
      <c r="U987" s="77"/>
      <c r="V987" s="77"/>
      <c r="W987" s="77"/>
      <c r="X987" s="77"/>
      <c r="Y987" s="77"/>
      <c r="Z987" s="77"/>
      <c r="AA987" s="77"/>
      <c r="AB987" s="77"/>
      <c r="AC987" s="77"/>
      <c r="AD987" s="77"/>
      <c r="AE987" s="77"/>
      <c r="AF987" s="77"/>
      <c r="AG987" s="77"/>
      <c r="AH987" s="77"/>
      <c r="AI987" s="77"/>
      <c r="AJ987" s="77"/>
      <c r="AK987" s="77"/>
      <c r="AL987" s="77"/>
      <c r="AM987" s="77"/>
      <c r="AN987" s="77"/>
      <c r="AO987" s="77"/>
    </row>
    <row r="988" spans="1:41" ht="12.75" customHeight="1" x14ac:dyDescent="0.3">
      <c r="A988" s="77"/>
      <c r="B988" s="77"/>
      <c r="C988" s="77"/>
      <c r="D988" s="77"/>
      <c r="E988" s="77"/>
      <c r="F988" s="77"/>
      <c r="G988" s="77"/>
      <c r="H988" s="77"/>
      <c r="I988" s="77"/>
      <c r="J988" s="77"/>
      <c r="K988" s="77"/>
      <c r="L988" s="77"/>
      <c r="M988" s="77"/>
      <c r="N988" s="77"/>
      <c r="O988" s="77"/>
      <c r="P988" s="77"/>
      <c r="Q988" s="77"/>
      <c r="R988" s="77"/>
      <c r="S988" s="77"/>
      <c r="T988" s="77"/>
      <c r="U988" s="77"/>
      <c r="V988" s="77"/>
      <c r="W988" s="77"/>
      <c r="X988" s="77"/>
      <c r="Y988" s="77"/>
      <c r="Z988" s="77"/>
      <c r="AA988" s="77"/>
      <c r="AB988" s="77"/>
      <c r="AC988" s="77"/>
      <c r="AD988" s="77"/>
      <c r="AE988" s="77"/>
      <c r="AF988" s="77"/>
      <c r="AG988" s="77"/>
      <c r="AH988" s="77"/>
      <c r="AI988" s="77"/>
      <c r="AJ988" s="77"/>
      <c r="AK988" s="77"/>
      <c r="AL988" s="77"/>
      <c r="AM988" s="77"/>
      <c r="AN988" s="77"/>
      <c r="AO988" s="77"/>
    </row>
    <row r="989" spans="1:41" ht="12.75" customHeight="1" x14ac:dyDescent="0.3">
      <c r="A989" s="77"/>
      <c r="B989" s="77"/>
      <c r="C989" s="77"/>
      <c r="D989" s="77"/>
      <c r="E989" s="77"/>
      <c r="F989" s="77"/>
      <c r="G989" s="77"/>
      <c r="H989" s="77"/>
      <c r="I989" s="77"/>
      <c r="J989" s="77"/>
      <c r="K989" s="77"/>
      <c r="L989" s="77"/>
      <c r="M989" s="77"/>
      <c r="N989" s="77"/>
      <c r="O989" s="77"/>
      <c r="P989" s="77"/>
      <c r="Q989" s="77"/>
      <c r="R989" s="77"/>
      <c r="S989" s="77"/>
      <c r="T989" s="77"/>
      <c r="U989" s="77"/>
      <c r="V989" s="77"/>
      <c r="W989" s="77"/>
      <c r="X989" s="77"/>
      <c r="Y989" s="77"/>
      <c r="Z989" s="77"/>
      <c r="AA989" s="77"/>
      <c r="AB989" s="77"/>
      <c r="AC989" s="77"/>
      <c r="AD989" s="77"/>
      <c r="AE989" s="77"/>
      <c r="AF989" s="77"/>
      <c r="AG989" s="77"/>
      <c r="AH989" s="77"/>
      <c r="AI989" s="77"/>
      <c r="AJ989" s="77"/>
      <c r="AK989" s="77"/>
      <c r="AL989" s="77"/>
      <c r="AM989" s="77"/>
      <c r="AN989" s="77"/>
      <c r="AO989" s="77"/>
    </row>
    <row r="990" spans="1:41" ht="12.75" customHeight="1" x14ac:dyDescent="0.3">
      <c r="A990" s="77"/>
      <c r="B990" s="77"/>
      <c r="C990" s="77"/>
      <c r="D990" s="77"/>
      <c r="E990" s="77"/>
      <c r="F990" s="77"/>
      <c r="G990" s="77"/>
      <c r="H990" s="77"/>
      <c r="I990" s="77"/>
      <c r="J990" s="77"/>
      <c r="K990" s="77"/>
      <c r="L990" s="77"/>
      <c r="M990" s="77"/>
      <c r="N990" s="77"/>
      <c r="O990" s="77"/>
      <c r="P990" s="77"/>
      <c r="Q990" s="77"/>
      <c r="R990" s="77"/>
      <c r="S990" s="77"/>
      <c r="T990" s="77"/>
      <c r="U990" s="77"/>
      <c r="V990" s="77"/>
      <c r="W990" s="77"/>
      <c r="X990" s="77"/>
      <c r="Y990" s="77"/>
      <c r="Z990" s="77"/>
      <c r="AA990" s="77"/>
      <c r="AB990" s="77"/>
      <c r="AC990" s="77"/>
      <c r="AD990" s="77"/>
      <c r="AE990" s="77"/>
      <c r="AF990" s="77"/>
      <c r="AG990" s="77"/>
      <c r="AH990" s="77"/>
      <c r="AI990" s="77"/>
      <c r="AJ990" s="77"/>
      <c r="AK990" s="77"/>
      <c r="AL990" s="77"/>
      <c r="AM990" s="77"/>
      <c r="AN990" s="77"/>
      <c r="AO990" s="77"/>
    </row>
    <row r="991" spans="1:41" ht="12.75" customHeight="1" x14ac:dyDescent="0.3">
      <c r="A991" s="77"/>
      <c r="B991" s="77"/>
      <c r="C991" s="77"/>
      <c r="D991" s="77"/>
      <c r="E991" s="77"/>
      <c r="F991" s="77"/>
      <c r="G991" s="77"/>
      <c r="H991" s="77"/>
      <c r="I991" s="77"/>
      <c r="J991" s="77"/>
      <c r="K991" s="77"/>
      <c r="L991" s="77"/>
      <c r="M991" s="77"/>
      <c r="N991" s="77"/>
      <c r="O991" s="77"/>
      <c r="P991" s="77"/>
      <c r="Q991" s="77"/>
      <c r="R991" s="77"/>
      <c r="S991" s="77"/>
      <c r="T991" s="77"/>
      <c r="U991" s="77"/>
      <c r="V991" s="77"/>
      <c r="W991" s="77"/>
      <c r="X991" s="77"/>
      <c r="Y991" s="77"/>
      <c r="Z991" s="77"/>
      <c r="AA991" s="77"/>
      <c r="AB991" s="77"/>
      <c r="AC991" s="77"/>
      <c r="AD991" s="77"/>
      <c r="AE991" s="77"/>
      <c r="AF991" s="77"/>
      <c r="AG991" s="77"/>
      <c r="AH991" s="77"/>
      <c r="AI991" s="77"/>
      <c r="AJ991" s="77"/>
      <c r="AK991" s="77"/>
      <c r="AL991" s="77"/>
      <c r="AM991" s="77"/>
      <c r="AN991" s="77"/>
      <c r="AO991" s="77"/>
    </row>
    <row r="992" spans="1:41" ht="12.75" customHeight="1" x14ac:dyDescent="0.3">
      <c r="A992" s="77"/>
      <c r="B992" s="77"/>
      <c r="C992" s="77"/>
      <c r="D992" s="77"/>
      <c r="E992" s="77"/>
      <c r="F992" s="77"/>
      <c r="G992" s="77"/>
      <c r="H992" s="77"/>
      <c r="I992" s="77"/>
      <c r="J992" s="77"/>
      <c r="K992" s="77"/>
      <c r="L992" s="77"/>
      <c r="M992" s="77"/>
      <c r="N992" s="77"/>
      <c r="O992" s="77"/>
      <c r="P992" s="77"/>
      <c r="Q992" s="77"/>
      <c r="R992" s="77"/>
      <c r="S992" s="77"/>
      <c r="T992" s="77"/>
      <c r="U992" s="77"/>
      <c r="V992" s="77"/>
      <c r="W992" s="77"/>
      <c r="X992" s="77"/>
      <c r="Y992" s="77"/>
      <c r="Z992" s="77"/>
      <c r="AA992" s="77"/>
      <c r="AB992" s="77"/>
      <c r="AC992" s="77"/>
      <c r="AD992" s="77"/>
      <c r="AE992" s="77"/>
      <c r="AF992" s="77"/>
      <c r="AG992" s="77"/>
      <c r="AH992" s="77"/>
      <c r="AI992" s="77"/>
      <c r="AJ992" s="77"/>
      <c r="AK992" s="77"/>
      <c r="AL992" s="77"/>
      <c r="AM992" s="77"/>
      <c r="AN992" s="77"/>
      <c r="AO992" s="77"/>
    </row>
    <row r="993" spans="1:41" ht="12.75" customHeight="1" x14ac:dyDescent="0.3">
      <c r="A993" s="77"/>
      <c r="B993" s="77"/>
      <c r="C993" s="77"/>
      <c r="D993" s="77"/>
      <c r="E993" s="77"/>
      <c r="F993" s="77"/>
      <c r="G993" s="77"/>
      <c r="H993" s="77"/>
      <c r="I993" s="77"/>
      <c r="J993" s="77"/>
      <c r="K993" s="77"/>
      <c r="L993" s="77"/>
      <c r="M993" s="77"/>
      <c r="N993" s="77"/>
      <c r="O993" s="77"/>
      <c r="P993" s="77"/>
      <c r="Q993" s="77"/>
      <c r="R993" s="77"/>
      <c r="S993" s="77"/>
      <c r="T993" s="77"/>
      <c r="U993" s="77"/>
      <c r="V993" s="77"/>
      <c r="W993" s="77"/>
      <c r="X993" s="77"/>
      <c r="Y993" s="77"/>
      <c r="Z993" s="77"/>
      <c r="AA993" s="77"/>
      <c r="AB993" s="77"/>
      <c r="AC993" s="77"/>
      <c r="AD993" s="77"/>
      <c r="AE993" s="77"/>
      <c r="AF993" s="77"/>
      <c r="AG993" s="77"/>
      <c r="AH993" s="77"/>
      <c r="AI993" s="77"/>
      <c r="AJ993" s="77"/>
      <c r="AK993" s="77"/>
      <c r="AL993" s="77"/>
      <c r="AM993" s="77"/>
      <c r="AN993" s="77"/>
      <c r="AO993" s="77"/>
    </row>
    <row r="994" spans="1:41" ht="12.75" customHeight="1" x14ac:dyDescent="0.3">
      <c r="A994" s="77"/>
      <c r="B994" s="77"/>
      <c r="C994" s="77"/>
      <c r="D994" s="77"/>
      <c r="E994" s="77"/>
      <c r="F994" s="77"/>
      <c r="G994" s="77"/>
      <c r="H994" s="77"/>
      <c r="I994" s="77"/>
      <c r="J994" s="77"/>
      <c r="K994" s="77"/>
      <c r="L994" s="77"/>
      <c r="M994" s="77"/>
      <c r="N994" s="77"/>
      <c r="O994" s="77"/>
      <c r="P994" s="77"/>
      <c r="Q994" s="77"/>
      <c r="R994" s="77"/>
      <c r="S994" s="77"/>
      <c r="T994" s="77"/>
      <c r="U994" s="77"/>
      <c r="V994" s="77"/>
      <c r="W994" s="77"/>
      <c r="X994" s="77"/>
      <c r="Y994" s="77"/>
      <c r="Z994" s="77"/>
      <c r="AA994" s="77"/>
      <c r="AB994" s="77"/>
      <c r="AC994" s="77"/>
      <c r="AD994" s="77"/>
      <c r="AE994" s="77"/>
      <c r="AF994" s="77"/>
      <c r="AG994" s="77"/>
      <c r="AH994" s="77"/>
      <c r="AI994" s="77"/>
      <c r="AJ994" s="77"/>
      <c r="AK994" s="77"/>
      <c r="AL994" s="77"/>
      <c r="AM994" s="77"/>
      <c r="AN994" s="77"/>
      <c r="AO994" s="77"/>
    </row>
    <row r="995" spans="1:41" ht="12.75" customHeight="1" x14ac:dyDescent="0.3">
      <c r="A995" s="77"/>
      <c r="B995" s="77"/>
      <c r="C995" s="77"/>
      <c r="D995" s="77"/>
      <c r="E995" s="77"/>
      <c r="F995" s="77"/>
      <c r="G995" s="77"/>
      <c r="H995" s="77"/>
      <c r="I995" s="77"/>
      <c r="J995" s="77"/>
      <c r="K995" s="77"/>
      <c r="L995" s="77"/>
      <c r="M995" s="77"/>
      <c r="N995" s="77"/>
      <c r="O995" s="77"/>
      <c r="P995" s="77"/>
      <c r="Q995" s="77"/>
      <c r="R995" s="77"/>
      <c r="S995" s="77"/>
      <c r="T995" s="77"/>
      <c r="U995" s="77"/>
      <c r="V995" s="77"/>
      <c r="W995" s="77"/>
      <c r="X995" s="77"/>
      <c r="Y995" s="77"/>
      <c r="Z995" s="77"/>
      <c r="AA995" s="77"/>
      <c r="AB995" s="77"/>
      <c r="AC995" s="77"/>
      <c r="AD995" s="77"/>
      <c r="AE995" s="77"/>
      <c r="AF995" s="77"/>
      <c r="AG995" s="77"/>
      <c r="AH995" s="77"/>
      <c r="AI995" s="77"/>
      <c r="AJ995" s="77"/>
      <c r="AK995" s="77"/>
      <c r="AL995" s="77"/>
      <c r="AM995" s="77"/>
      <c r="AN995" s="77"/>
      <c r="AO995" s="77"/>
    </row>
    <row r="996" spans="1:41" ht="12.75" customHeight="1" x14ac:dyDescent="0.3">
      <c r="A996" s="77"/>
      <c r="B996" s="77"/>
      <c r="C996" s="77"/>
      <c r="D996" s="77"/>
      <c r="E996" s="77"/>
      <c r="F996" s="77"/>
      <c r="G996" s="77"/>
      <c r="H996" s="77"/>
      <c r="I996" s="77"/>
      <c r="J996" s="77"/>
      <c r="K996" s="77"/>
      <c r="L996" s="77"/>
      <c r="M996" s="77"/>
      <c r="N996" s="77"/>
      <c r="O996" s="77"/>
      <c r="P996" s="77"/>
      <c r="Q996" s="77"/>
      <c r="R996" s="77"/>
      <c r="S996" s="77"/>
      <c r="T996" s="77"/>
      <c r="U996" s="77"/>
      <c r="V996" s="77"/>
      <c r="W996" s="77"/>
      <c r="X996" s="77"/>
      <c r="Y996" s="77"/>
      <c r="Z996" s="77"/>
      <c r="AA996" s="77"/>
      <c r="AB996" s="77"/>
      <c r="AC996" s="77"/>
      <c r="AD996" s="77"/>
      <c r="AE996" s="77"/>
      <c r="AF996" s="77"/>
      <c r="AG996" s="77"/>
      <c r="AH996" s="77"/>
      <c r="AI996" s="77"/>
      <c r="AJ996" s="77"/>
      <c r="AK996" s="77"/>
      <c r="AL996" s="77"/>
      <c r="AM996" s="77"/>
      <c r="AN996" s="77"/>
      <c r="AO996" s="77"/>
    </row>
    <row r="997" spans="1:41" ht="12.75" customHeight="1" x14ac:dyDescent="0.3">
      <c r="A997" s="77"/>
      <c r="B997" s="77"/>
      <c r="C997" s="77"/>
      <c r="D997" s="77"/>
      <c r="E997" s="77"/>
      <c r="F997" s="77"/>
      <c r="G997" s="77"/>
      <c r="H997" s="77"/>
      <c r="I997" s="77"/>
      <c r="J997" s="77"/>
      <c r="K997" s="77"/>
      <c r="L997" s="77"/>
      <c r="M997" s="77"/>
      <c r="N997" s="77"/>
      <c r="O997" s="77"/>
      <c r="P997" s="77"/>
      <c r="Q997" s="77"/>
      <c r="R997" s="77"/>
      <c r="S997" s="77"/>
      <c r="T997" s="77"/>
      <c r="U997" s="77"/>
      <c r="V997" s="77"/>
      <c r="W997" s="77"/>
      <c r="X997" s="77"/>
      <c r="Y997" s="77"/>
      <c r="Z997" s="77"/>
      <c r="AA997" s="77"/>
      <c r="AB997" s="77"/>
      <c r="AC997" s="77"/>
      <c r="AD997" s="77"/>
      <c r="AE997" s="77"/>
      <c r="AF997" s="77"/>
      <c r="AG997" s="77"/>
      <c r="AH997" s="77"/>
      <c r="AI997" s="77"/>
      <c r="AJ997" s="77"/>
      <c r="AK997" s="77"/>
      <c r="AL997" s="77"/>
      <c r="AM997" s="77"/>
      <c r="AN997" s="77"/>
      <c r="AO997" s="77"/>
    </row>
    <row r="998" spans="1:41" ht="12.75" customHeight="1" x14ac:dyDescent="0.3">
      <c r="A998" s="77"/>
      <c r="B998" s="77"/>
      <c r="C998" s="77"/>
      <c r="D998" s="77"/>
      <c r="E998" s="77"/>
      <c r="F998" s="77"/>
      <c r="G998" s="77"/>
      <c r="H998" s="77"/>
      <c r="I998" s="77"/>
      <c r="J998" s="77"/>
      <c r="K998" s="77"/>
      <c r="L998" s="77"/>
      <c r="M998" s="77"/>
      <c r="N998" s="77"/>
      <c r="O998" s="77"/>
      <c r="P998" s="77"/>
      <c r="Q998" s="77"/>
      <c r="R998" s="77"/>
      <c r="S998" s="77"/>
      <c r="T998" s="77"/>
      <c r="U998" s="77"/>
      <c r="V998" s="77"/>
      <c r="W998" s="77"/>
      <c r="X998" s="77"/>
      <c r="Y998" s="77"/>
      <c r="Z998" s="77"/>
      <c r="AA998" s="77"/>
      <c r="AB998" s="77"/>
      <c r="AC998" s="77"/>
      <c r="AD998" s="77"/>
      <c r="AE998" s="77"/>
      <c r="AF998" s="77"/>
      <c r="AG998" s="77"/>
      <c r="AH998" s="77"/>
      <c r="AI998" s="77"/>
      <c r="AJ998" s="77"/>
      <c r="AK998" s="77"/>
      <c r="AL998" s="77"/>
      <c r="AM998" s="77"/>
      <c r="AN998" s="77"/>
      <c r="AO998" s="77"/>
    </row>
    <row r="999" spans="1:41" ht="12.75" customHeight="1" x14ac:dyDescent="0.3">
      <c r="A999" s="77"/>
      <c r="B999" s="77"/>
      <c r="C999" s="77"/>
      <c r="D999" s="77"/>
      <c r="E999" s="77"/>
      <c r="F999" s="77"/>
      <c r="G999" s="77"/>
      <c r="H999" s="77"/>
      <c r="I999" s="77"/>
      <c r="J999" s="77"/>
      <c r="K999" s="77"/>
      <c r="L999" s="77"/>
      <c r="M999" s="77"/>
      <c r="N999" s="77"/>
      <c r="O999" s="77"/>
      <c r="P999" s="77"/>
      <c r="Q999" s="77"/>
      <c r="R999" s="77"/>
      <c r="S999" s="77"/>
      <c r="T999" s="77"/>
      <c r="U999" s="77"/>
      <c r="V999" s="77"/>
      <c r="W999" s="77"/>
      <c r="X999" s="77"/>
      <c r="Y999" s="77"/>
      <c r="Z999" s="77"/>
      <c r="AA999" s="77"/>
      <c r="AB999" s="77"/>
      <c r="AC999" s="77"/>
      <c r="AD999" s="77"/>
      <c r="AE999" s="77"/>
      <c r="AF999" s="77"/>
      <c r="AG999" s="77"/>
      <c r="AH999" s="77"/>
      <c r="AI999" s="77"/>
      <c r="AJ999" s="77"/>
      <c r="AK999" s="77"/>
      <c r="AL999" s="77"/>
      <c r="AM999" s="77"/>
      <c r="AN999" s="77"/>
      <c r="AO999" s="77"/>
    </row>
    <row r="1000" spans="1:41" ht="12.75" customHeight="1" x14ac:dyDescent="0.3">
      <c r="A1000" s="77"/>
      <c r="B1000" s="77"/>
      <c r="C1000" s="77"/>
      <c r="D1000" s="77"/>
      <c r="E1000" s="77"/>
      <c r="F1000" s="77"/>
      <c r="G1000" s="77"/>
      <c r="H1000" s="77"/>
      <c r="I1000" s="77"/>
      <c r="J1000" s="77"/>
      <c r="K1000" s="77"/>
      <c r="L1000" s="77"/>
      <c r="M1000" s="77"/>
      <c r="N1000" s="77"/>
      <c r="O1000" s="77"/>
      <c r="P1000" s="77"/>
      <c r="Q1000" s="77"/>
      <c r="R1000" s="77"/>
      <c r="S1000" s="77"/>
      <c r="T1000" s="77"/>
      <c r="U1000" s="77"/>
      <c r="V1000" s="77"/>
      <c r="W1000" s="77"/>
      <c r="X1000" s="77"/>
      <c r="Y1000" s="77"/>
      <c r="Z1000" s="77"/>
      <c r="AA1000" s="77"/>
      <c r="AB1000" s="77"/>
      <c r="AC1000" s="77"/>
      <c r="AD1000" s="77"/>
      <c r="AE1000" s="77"/>
      <c r="AF1000" s="77"/>
      <c r="AG1000" s="77"/>
      <c r="AH1000" s="77"/>
      <c r="AI1000" s="77"/>
      <c r="AJ1000" s="77"/>
      <c r="AK1000" s="77"/>
      <c r="AL1000" s="77"/>
      <c r="AM1000" s="77"/>
      <c r="AN1000" s="77"/>
      <c r="AO1000" s="77"/>
    </row>
  </sheetData>
  <mergeCells count="21">
    <mergeCell ref="A1:G1"/>
    <mergeCell ref="H1:M1"/>
    <mergeCell ref="N1:S1"/>
    <mergeCell ref="T1:AA1"/>
    <mergeCell ref="AB1:AJ1"/>
    <mergeCell ref="A36:A39"/>
    <mergeCell ref="B36:B37"/>
    <mergeCell ref="B38:B39"/>
    <mergeCell ref="B8:B9"/>
    <mergeCell ref="B10:B11"/>
    <mergeCell ref="A13:A18"/>
    <mergeCell ref="B17:B18"/>
    <mergeCell ref="A19:A21"/>
    <mergeCell ref="B19:B21"/>
    <mergeCell ref="A22:A27"/>
    <mergeCell ref="A3:A12"/>
    <mergeCell ref="B3:B5"/>
    <mergeCell ref="B22:B24"/>
    <mergeCell ref="B25:B26"/>
    <mergeCell ref="A28:A35"/>
    <mergeCell ref="B32:B33"/>
  </mergeCells>
  <conditionalFormatting sqref="L3:L39 R4 R9 R14:R20 R29 R32:R33 R35">
    <cfRule type="containsText" dxfId="15" priority="1" operator="containsText" text="Óptimo">
      <formula>NOT(ISERROR(SEARCH(("Óptimo"),(L3))))</formula>
    </cfRule>
  </conditionalFormatting>
  <conditionalFormatting sqref="L3:L39 R4 R9 R14:R20 R29 R32:R33 R35">
    <cfRule type="containsText" dxfId="14" priority="2" operator="containsText" text="Crítico">
      <formula>NOT(ISERROR(SEARCH(("Crítico"),(L3))))</formula>
    </cfRule>
  </conditionalFormatting>
  <conditionalFormatting sqref="L3:L39 R4 R9 R14:R20 R29 R32:R33 R35">
    <cfRule type="containsText" dxfId="13" priority="3" operator="containsText" text="Sobrecumplimiento">
      <formula>NOT(ISERROR(SEARCH(("Sobrecumplimiento"),(L3))))</formula>
    </cfRule>
  </conditionalFormatting>
  <conditionalFormatting sqref="L3:L39 R4 R9 R14:R20 R29 R32:R33 R35">
    <cfRule type="containsText" dxfId="12" priority="4" operator="containsText" text="Riesgo">
      <formula>NOT(ISERROR(SEARCH(("Riesgo"),(L3))))</formula>
    </cfRule>
  </conditionalFormatting>
  <conditionalFormatting sqref="R3:R39">
    <cfRule type="containsText" dxfId="11" priority="5" operator="containsText" text="Óptimo">
      <formula>NOT(ISERROR(SEARCH(("Óptimo"),(R3))))</formula>
    </cfRule>
  </conditionalFormatting>
  <conditionalFormatting sqref="R3:R39">
    <cfRule type="containsText" dxfId="10" priority="6" operator="containsText" text="Crítico">
      <formula>NOT(ISERROR(SEARCH(("Crítico"),(R3))))</formula>
    </cfRule>
  </conditionalFormatting>
  <conditionalFormatting sqref="R3:R39">
    <cfRule type="containsText" dxfId="9" priority="7" operator="containsText" text="Sobrecumplimiento">
      <formula>NOT(ISERROR(SEARCH(("Sobrecumplimiento"),(R3))))</formula>
    </cfRule>
  </conditionalFormatting>
  <conditionalFormatting sqref="R3:R39">
    <cfRule type="containsText" dxfId="8" priority="8" operator="containsText" text="Riesgo">
      <formula>NOT(ISERROR(SEARCH(("Riesgo"),(R3))))</formula>
    </cfRule>
  </conditionalFormatting>
  <conditionalFormatting sqref="X3:X39">
    <cfRule type="containsText" dxfId="7" priority="9" operator="containsText" text="Óptimo">
      <formula>NOT(ISERROR(SEARCH(("Óptimo"),(X3))))</formula>
    </cfRule>
  </conditionalFormatting>
  <conditionalFormatting sqref="X3:X39">
    <cfRule type="containsText" dxfId="6" priority="10" operator="containsText" text="Crítico">
      <formula>NOT(ISERROR(SEARCH(("Crítico"),(X3))))</formula>
    </cfRule>
  </conditionalFormatting>
  <conditionalFormatting sqref="X3:X39">
    <cfRule type="containsText" dxfId="5" priority="11" operator="containsText" text="Sobrecumplimiento">
      <formula>NOT(ISERROR(SEARCH(("Sobrecumplimiento"),(X3))))</formula>
    </cfRule>
  </conditionalFormatting>
  <conditionalFormatting sqref="X3:X39">
    <cfRule type="containsText" dxfId="4" priority="12" operator="containsText" text="Riesgo">
      <formula>NOT(ISERROR(SEARCH(("Riesgo"),(X3))))</formula>
    </cfRule>
  </conditionalFormatting>
  <conditionalFormatting sqref="AF3:AF39">
    <cfRule type="containsText" dxfId="3" priority="13" operator="containsText" text="Óptimo">
      <formula>NOT(ISERROR(SEARCH(("Óptimo"),(AF3))))</formula>
    </cfRule>
  </conditionalFormatting>
  <conditionalFormatting sqref="AF3:AF39">
    <cfRule type="containsText" dxfId="2" priority="14" operator="containsText" text="Crítico">
      <formula>NOT(ISERROR(SEARCH(("Crítico"),(AF3))))</formula>
    </cfRule>
  </conditionalFormatting>
  <conditionalFormatting sqref="AF3:AF39">
    <cfRule type="containsText" dxfId="1" priority="15" operator="containsText" text="Sobrecumplimiento">
      <formula>NOT(ISERROR(SEARCH(("Sobrecumplimiento"),(AF3))))</formula>
    </cfRule>
  </conditionalFormatting>
  <conditionalFormatting sqref="AF3:AF39">
    <cfRule type="containsText" dxfId="0" priority="16" operator="containsText" text="Riesgo">
      <formula>NOT(ISERROR(SEARCH(("Riesgo"),(AF3))))</formula>
    </cfRule>
  </conditionalFormatting>
  <pageMargins left="0.31496062992125984" right="0.31496062992125984" top="0.35433070866141736" bottom="0.35433070866141736" header="0" footer="0"/>
  <pageSetup scale="6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55A11"/>
  </sheetPr>
  <dimension ref="A1:X1000"/>
  <sheetViews>
    <sheetView showGridLines="0" tabSelected="1" zoomScale="70" zoomScaleNormal="70" workbookViewId="0">
      <pane xSplit="8" ySplit="4" topLeftCell="I5" activePane="bottomRight" state="frozen"/>
      <selection pane="topRight" activeCell="I1" sqref="I1"/>
      <selection pane="bottomLeft" activeCell="A5" sqref="A5"/>
      <selection pane="bottomRight" activeCell="P67" sqref="P67"/>
    </sheetView>
  </sheetViews>
  <sheetFormatPr baseColWidth="10" defaultColWidth="14.3984375" defaultRowHeight="15" customHeight="1" x14ac:dyDescent="0.3"/>
  <cols>
    <col min="1" max="2" width="13" customWidth="1"/>
    <col min="3" max="3" width="8.09765625" customWidth="1"/>
    <col min="4" max="4" width="28.8984375" customWidth="1"/>
    <col min="5" max="6" width="15.8984375" customWidth="1"/>
    <col min="7" max="8" width="11.8984375" customWidth="1"/>
    <col min="9" max="9" width="66.59765625" hidden="1" customWidth="1"/>
    <col min="10" max="10" width="70.69921875" customWidth="1"/>
    <col min="11" max="13" width="61.8984375" hidden="1" customWidth="1"/>
    <col min="14" max="15" width="49.3984375" hidden="1" customWidth="1"/>
    <col min="16" max="22" width="15.8984375" customWidth="1"/>
  </cols>
  <sheetData>
    <row r="1" spans="1:24" ht="39.75" customHeight="1" x14ac:dyDescent="0.3">
      <c r="A1" s="152" t="s">
        <v>371</v>
      </c>
      <c r="B1" s="139"/>
      <c r="C1" s="139"/>
      <c r="D1" s="139"/>
      <c r="E1" s="139"/>
      <c r="F1" s="139"/>
      <c r="G1" s="139"/>
      <c r="H1" s="139"/>
      <c r="I1" s="139"/>
      <c r="J1" s="139"/>
      <c r="K1" s="139"/>
      <c r="L1" s="139"/>
      <c r="M1" s="139"/>
      <c r="N1" s="139"/>
      <c r="O1" s="142"/>
      <c r="P1" s="78"/>
      <c r="Q1" s="78"/>
      <c r="R1" s="78"/>
      <c r="S1" s="78"/>
      <c r="T1" s="78"/>
      <c r="U1" s="78"/>
      <c r="V1" s="78"/>
      <c r="W1" s="79"/>
      <c r="X1" s="79"/>
    </row>
    <row r="2" spans="1:24" ht="39.75" customHeight="1" x14ac:dyDescent="0.3">
      <c r="A2" s="80" t="s">
        <v>5</v>
      </c>
      <c r="B2" s="80" t="s">
        <v>6</v>
      </c>
      <c r="C2" s="146" t="s">
        <v>372</v>
      </c>
      <c r="D2" s="139"/>
      <c r="E2" s="139"/>
      <c r="F2" s="139"/>
      <c r="G2" s="139"/>
      <c r="H2" s="142"/>
      <c r="I2" s="81"/>
      <c r="J2" s="82"/>
      <c r="K2" s="82"/>
      <c r="L2" s="82"/>
      <c r="M2" s="82"/>
      <c r="N2" s="82"/>
      <c r="O2" s="82"/>
      <c r="P2" s="78"/>
      <c r="Q2" s="78"/>
      <c r="R2" s="78"/>
      <c r="S2" s="78"/>
      <c r="T2" s="78"/>
      <c r="U2" s="78"/>
      <c r="V2" s="78"/>
      <c r="W2" s="79"/>
      <c r="X2" s="79"/>
    </row>
    <row r="3" spans="1:24" ht="39.75" customHeight="1" x14ac:dyDescent="0.3">
      <c r="A3" s="144" t="s">
        <v>29</v>
      </c>
      <c r="B3" s="147" t="s">
        <v>30</v>
      </c>
      <c r="C3" s="145" t="s">
        <v>31</v>
      </c>
      <c r="D3" s="139"/>
      <c r="E3" s="139"/>
      <c r="F3" s="139"/>
      <c r="G3" s="139"/>
      <c r="H3" s="142"/>
      <c r="I3" s="146" t="s">
        <v>373</v>
      </c>
      <c r="J3" s="139"/>
      <c r="K3" s="139"/>
      <c r="L3" s="139"/>
      <c r="M3" s="139"/>
      <c r="N3" s="139"/>
      <c r="O3" s="142"/>
      <c r="P3" s="78"/>
      <c r="Q3" s="78"/>
      <c r="R3" s="78"/>
      <c r="S3" s="78"/>
      <c r="T3" s="78"/>
      <c r="U3" s="78"/>
      <c r="V3" s="78"/>
      <c r="W3" s="79"/>
      <c r="X3" s="79"/>
    </row>
    <row r="4" spans="1:24" ht="39.75" customHeight="1" x14ac:dyDescent="0.3">
      <c r="A4" s="127"/>
      <c r="B4" s="127"/>
      <c r="C4" s="83" t="s">
        <v>374</v>
      </c>
      <c r="D4" s="83" t="s">
        <v>375</v>
      </c>
      <c r="E4" s="83" t="s">
        <v>376</v>
      </c>
      <c r="F4" s="84" t="s">
        <v>377</v>
      </c>
      <c r="G4" s="85" t="s">
        <v>378</v>
      </c>
      <c r="H4" s="85" t="s">
        <v>379</v>
      </c>
      <c r="I4" s="83" t="s">
        <v>380</v>
      </c>
      <c r="J4" s="83" t="s">
        <v>381</v>
      </c>
      <c r="K4" s="83" t="s">
        <v>382</v>
      </c>
      <c r="L4" s="86" t="s">
        <v>383</v>
      </c>
      <c r="M4" s="83" t="s">
        <v>384</v>
      </c>
      <c r="N4" s="86" t="s">
        <v>385</v>
      </c>
      <c r="O4" s="83" t="s">
        <v>386</v>
      </c>
      <c r="P4" s="78"/>
      <c r="Q4" s="78"/>
      <c r="R4" s="78"/>
      <c r="S4" s="78"/>
      <c r="T4" s="78"/>
      <c r="U4" s="78"/>
      <c r="V4" s="78"/>
      <c r="W4" s="79"/>
      <c r="X4" s="79"/>
    </row>
    <row r="5" spans="1:24" ht="39.75" customHeight="1" x14ac:dyDescent="0.3">
      <c r="A5" s="127"/>
      <c r="B5" s="127"/>
      <c r="C5" s="87">
        <v>1</v>
      </c>
      <c r="D5" s="30" t="s">
        <v>387</v>
      </c>
      <c r="E5" s="50" t="s">
        <v>388</v>
      </c>
      <c r="F5" s="88"/>
      <c r="G5" s="88">
        <v>44565</v>
      </c>
      <c r="H5" s="88">
        <v>44926</v>
      </c>
      <c r="I5" s="30" t="s">
        <v>389</v>
      </c>
      <c r="J5" s="30" t="s">
        <v>390</v>
      </c>
      <c r="K5" s="30"/>
      <c r="L5" s="30"/>
      <c r="M5" s="30"/>
      <c r="N5" s="30"/>
      <c r="O5" s="30"/>
      <c r="P5" s="78"/>
      <c r="Q5" s="78"/>
      <c r="R5" s="78"/>
      <c r="S5" s="78"/>
      <c r="T5" s="78"/>
      <c r="U5" s="78"/>
      <c r="V5" s="78"/>
      <c r="W5" s="79"/>
      <c r="X5" s="79"/>
    </row>
    <row r="6" spans="1:24" ht="39.75" customHeight="1" x14ac:dyDescent="0.3">
      <c r="A6" s="127"/>
      <c r="B6" s="127"/>
      <c r="C6" s="87">
        <v>2</v>
      </c>
      <c r="D6" s="30" t="s">
        <v>391</v>
      </c>
      <c r="E6" s="50" t="s">
        <v>388</v>
      </c>
      <c r="F6" s="88"/>
      <c r="G6" s="88">
        <v>44565</v>
      </c>
      <c r="H6" s="88">
        <v>44926</v>
      </c>
      <c r="I6" s="30" t="s">
        <v>392</v>
      </c>
      <c r="J6" s="30" t="s">
        <v>393</v>
      </c>
      <c r="K6" s="30"/>
      <c r="L6" s="30"/>
      <c r="M6" s="30"/>
      <c r="N6" s="30"/>
      <c r="O6" s="30"/>
      <c r="P6" s="78"/>
      <c r="Q6" s="78"/>
      <c r="R6" s="78"/>
      <c r="S6" s="78"/>
      <c r="T6" s="78"/>
      <c r="U6" s="78"/>
      <c r="V6" s="78"/>
      <c r="W6" s="79"/>
      <c r="X6" s="79"/>
    </row>
    <row r="7" spans="1:24" ht="39.75" customHeight="1" x14ac:dyDescent="0.3">
      <c r="A7" s="127"/>
      <c r="B7" s="127"/>
      <c r="C7" s="87">
        <v>3</v>
      </c>
      <c r="D7" s="30" t="s">
        <v>394</v>
      </c>
      <c r="E7" s="50" t="s">
        <v>388</v>
      </c>
      <c r="F7" s="88"/>
      <c r="G7" s="88">
        <v>44621</v>
      </c>
      <c r="H7" s="88">
        <v>44926</v>
      </c>
      <c r="I7" s="30" t="s">
        <v>395</v>
      </c>
      <c r="J7" s="30" t="s">
        <v>396</v>
      </c>
      <c r="K7" s="30"/>
      <c r="L7" s="30"/>
      <c r="M7" s="30"/>
      <c r="N7" s="30"/>
      <c r="O7" s="30"/>
      <c r="P7" s="78"/>
      <c r="Q7" s="78"/>
      <c r="R7" s="78"/>
      <c r="S7" s="78"/>
      <c r="T7" s="78"/>
      <c r="U7" s="78"/>
      <c r="V7" s="78"/>
      <c r="W7" s="79"/>
      <c r="X7" s="79"/>
    </row>
    <row r="8" spans="1:24" ht="39.75" customHeight="1" x14ac:dyDescent="0.3">
      <c r="A8" s="127"/>
      <c r="B8" s="127"/>
      <c r="C8" s="87">
        <v>4</v>
      </c>
      <c r="D8" s="30" t="s">
        <v>397</v>
      </c>
      <c r="E8" s="50" t="s">
        <v>388</v>
      </c>
      <c r="F8" s="88"/>
      <c r="G8" s="88">
        <v>44621</v>
      </c>
      <c r="H8" s="88">
        <v>44926</v>
      </c>
      <c r="I8" s="149" t="s">
        <v>398</v>
      </c>
      <c r="J8" s="30" t="s">
        <v>399</v>
      </c>
      <c r="K8" s="30"/>
      <c r="L8" s="30"/>
      <c r="M8" s="30"/>
      <c r="N8" s="30"/>
      <c r="O8" s="30"/>
      <c r="P8" s="78"/>
      <c r="Q8" s="78"/>
      <c r="R8" s="78"/>
      <c r="S8" s="78"/>
      <c r="T8" s="78"/>
      <c r="U8" s="78"/>
      <c r="V8" s="78"/>
      <c r="W8" s="79"/>
      <c r="X8" s="79"/>
    </row>
    <row r="9" spans="1:24" ht="39.75" customHeight="1" x14ac:dyDescent="0.3">
      <c r="A9" s="127"/>
      <c r="B9" s="127"/>
      <c r="C9" s="87">
        <v>5</v>
      </c>
      <c r="D9" s="30" t="s">
        <v>400</v>
      </c>
      <c r="E9" s="50" t="s">
        <v>388</v>
      </c>
      <c r="F9" s="88"/>
      <c r="G9" s="88">
        <v>44593</v>
      </c>
      <c r="H9" s="88">
        <v>44926</v>
      </c>
      <c r="I9" s="127"/>
      <c r="J9" s="30" t="s">
        <v>399</v>
      </c>
      <c r="K9" s="30"/>
      <c r="L9" s="30"/>
      <c r="M9" s="30"/>
      <c r="N9" s="30"/>
      <c r="O9" s="30"/>
      <c r="P9" s="78"/>
      <c r="Q9" s="78"/>
      <c r="R9" s="78"/>
      <c r="S9" s="78"/>
      <c r="T9" s="78"/>
      <c r="U9" s="78"/>
      <c r="V9" s="78"/>
      <c r="W9" s="79"/>
      <c r="X9" s="79"/>
    </row>
    <row r="10" spans="1:24" ht="39.75" customHeight="1" x14ac:dyDescent="0.3">
      <c r="A10" s="127"/>
      <c r="B10" s="127"/>
      <c r="C10" s="87">
        <v>6</v>
      </c>
      <c r="D10" s="30" t="s">
        <v>401</v>
      </c>
      <c r="E10" s="50" t="s">
        <v>388</v>
      </c>
      <c r="F10" s="89" t="s">
        <v>402</v>
      </c>
      <c r="G10" s="88">
        <v>44743</v>
      </c>
      <c r="H10" s="88">
        <v>44926</v>
      </c>
      <c r="I10" s="128"/>
      <c r="J10" s="30" t="s">
        <v>399</v>
      </c>
      <c r="K10" s="30"/>
      <c r="L10" s="30"/>
      <c r="M10" s="30"/>
      <c r="N10" s="30"/>
      <c r="O10" s="30"/>
      <c r="P10" s="78"/>
      <c r="Q10" s="78"/>
      <c r="R10" s="78"/>
      <c r="S10" s="78"/>
      <c r="T10" s="78"/>
      <c r="U10" s="78"/>
      <c r="V10" s="78"/>
      <c r="W10" s="79"/>
      <c r="X10" s="79"/>
    </row>
    <row r="11" spans="1:24" ht="39.75" customHeight="1" x14ac:dyDescent="0.3">
      <c r="A11" s="127"/>
      <c r="B11" s="127"/>
      <c r="C11" s="145" t="s">
        <v>39</v>
      </c>
      <c r="D11" s="139"/>
      <c r="E11" s="139"/>
      <c r="F11" s="139"/>
      <c r="G11" s="139"/>
      <c r="H11" s="142"/>
      <c r="I11" s="146" t="s">
        <v>373</v>
      </c>
      <c r="J11" s="139"/>
      <c r="K11" s="139"/>
      <c r="L11" s="139"/>
      <c r="M11" s="139"/>
      <c r="N11" s="139"/>
      <c r="O11" s="142"/>
      <c r="P11" s="78"/>
      <c r="Q11" s="78"/>
      <c r="R11" s="78"/>
      <c r="S11" s="78"/>
      <c r="T11" s="78"/>
      <c r="U11" s="78"/>
      <c r="V11" s="78"/>
      <c r="W11" s="79"/>
      <c r="X11" s="79"/>
    </row>
    <row r="12" spans="1:24" ht="39.75" customHeight="1" x14ac:dyDescent="0.3">
      <c r="A12" s="127"/>
      <c r="B12" s="127"/>
      <c r="C12" s="83" t="s">
        <v>374</v>
      </c>
      <c r="D12" s="83" t="s">
        <v>403</v>
      </c>
      <c r="E12" s="83" t="s">
        <v>376</v>
      </c>
      <c r="F12" s="84" t="s">
        <v>377</v>
      </c>
      <c r="G12" s="85" t="s">
        <v>378</v>
      </c>
      <c r="H12" s="85" t="s">
        <v>379</v>
      </c>
      <c r="I12" s="83" t="s">
        <v>380</v>
      </c>
      <c r="J12" s="83" t="s">
        <v>381</v>
      </c>
      <c r="K12" s="83" t="s">
        <v>382</v>
      </c>
      <c r="L12" s="86" t="s">
        <v>383</v>
      </c>
      <c r="M12" s="83" t="s">
        <v>384</v>
      </c>
      <c r="N12" s="86" t="s">
        <v>385</v>
      </c>
      <c r="O12" s="83" t="s">
        <v>386</v>
      </c>
      <c r="P12" s="78"/>
      <c r="Q12" s="78"/>
      <c r="R12" s="78"/>
      <c r="S12" s="78"/>
      <c r="T12" s="78"/>
      <c r="U12" s="78"/>
      <c r="V12" s="78"/>
      <c r="W12" s="79"/>
      <c r="X12" s="79"/>
    </row>
    <row r="13" spans="1:24" ht="39.75" customHeight="1" x14ac:dyDescent="0.3">
      <c r="A13" s="127"/>
      <c r="B13" s="127"/>
      <c r="C13" s="87">
        <v>7</v>
      </c>
      <c r="D13" s="17" t="s">
        <v>404</v>
      </c>
      <c r="E13" s="50" t="s">
        <v>388</v>
      </c>
      <c r="F13" s="50" t="s">
        <v>405</v>
      </c>
      <c r="G13" s="88">
        <v>44565</v>
      </c>
      <c r="H13" s="88">
        <v>44773</v>
      </c>
      <c r="I13" s="90" t="s">
        <v>406</v>
      </c>
      <c r="J13" s="17" t="s">
        <v>407</v>
      </c>
      <c r="K13" s="30"/>
      <c r="L13" s="30"/>
      <c r="M13" s="30"/>
      <c r="N13" s="30"/>
      <c r="O13" s="30"/>
      <c r="P13" s="78"/>
      <c r="Q13" s="78"/>
      <c r="R13" s="78"/>
      <c r="S13" s="78"/>
      <c r="T13" s="78"/>
      <c r="U13" s="78"/>
      <c r="V13" s="78"/>
      <c r="W13" s="79"/>
      <c r="X13" s="79"/>
    </row>
    <row r="14" spans="1:24" ht="39.75" customHeight="1" x14ac:dyDescent="0.3">
      <c r="A14" s="127"/>
      <c r="B14" s="127"/>
      <c r="C14" s="87">
        <v>8</v>
      </c>
      <c r="D14" s="30" t="s">
        <v>408</v>
      </c>
      <c r="E14" s="50" t="s">
        <v>388</v>
      </c>
      <c r="F14" s="50" t="s">
        <v>405</v>
      </c>
      <c r="G14" s="88">
        <v>44838</v>
      </c>
      <c r="H14" s="88">
        <v>44926</v>
      </c>
      <c r="I14" s="90" t="s">
        <v>409</v>
      </c>
      <c r="J14" s="17" t="s">
        <v>410</v>
      </c>
      <c r="K14" s="30"/>
      <c r="L14" s="30"/>
      <c r="M14" s="30"/>
      <c r="N14" s="30"/>
      <c r="O14" s="30"/>
      <c r="P14" s="78"/>
      <c r="Q14" s="78"/>
      <c r="R14" s="78"/>
      <c r="S14" s="78"/>
      <c r="T14" s="78"/>
      <c r="U14" s="78"/>
      <c r="V14" s="78"/>
      <c r="W14" s="79"/>
      <c r="X14" s="79"/>
    </row>
    <row r="15" spans="1:24" ht="39.75" customHeight="1" x14ac:dyDescent="0.3">
      <c r="A15" s="127"/>
      <c r="B15" s="127"/>
      <c r="C15" s="87">
        <v>9</v>
      </c>
      <c r="D15" s="30" t="s">
        <v>411</v>
      </c>
      <c r="E15" s="50" t="s">
        <v>388</v>
      </c>
      <c r="F15" s="50" t="s">
        <v>405</v>
      </c>
      <c r="G15" s="88">
        <v>44565</v>
      </c>
      <c r="H15" s="88">
        <v>44773</v>
      </c>
      <c r="I15" s="90" t="s">
        <v>412</v>
      </c>
      <c r="J15" s="91" t="s">
        <v>413</v>
      </c>
      <c r="K15" s="30"/>
      <c r="L15" s="30"/>
      <c r="M15" s="30"/>
      <c r="N15" s="30"/>
      <c r="O15" s="30"/>
      <c r="P15" s="78"/>
      <c r="Q15" s="78"/>
      <c r="R15" s="78"/>
      <c r="S15" s="78"/>
      <c r="T15" s="78"/>
      <c r="U15" s="78"/>
      <c r="V15" s="78"/>
      <c r="W15" s="79"/>
      <c r="X15" s="79"/>
    </row>
    <row r="16" spans="1:24" ht="39.75" customHeight="1" x14ac:dyDescent="0.3">
      <c r="A16" s="127"/>
      <c r="B16" s="127"/>
      <c r="C16" s="87">
        <v>10</v>
      </c>
      <c r="D16" s="92" t="s">
        <v>414</v>
      </c>
      <c r="E16" s="89" t="s">
        <v>415</v>
      </c>
      <c r="F16" s="46" t="s">
        <v>416</v>
      </c>
      <c r="G16" s="93">
        <v>44593</v>
      </c>
      <c r="H16" s="93">
        <v>44926</v>
      </c>
      <c r="I16" s="90" t="s">
        <v>417</v>
      </c>
      <c r="J16" s="17" t="s">
        <v>418</v>
      </c>
      <c r="K16" s="30"/>
      <c r="L16" s="30"/>
      <c r="M16" s="30"/>
      <c r="N16" s="30"/>
      <c r="O16" s="30"/>
      <c r="P16" s="78"/>
      <c r="Q16" s="78"/>
      <c r="R16" s="78"/>
      <c r="S16" s="78"/>
      <c r="T16" s="78"/>
      <c r="U16" s="78"/>
      <c r="V16" s="78"/>
      <c r="W16" s="79"/>
      <c r="X16" s="79"/>
    </row>
    <row r="17" spans="1:24" ht="39.75" customHeight="1" x14ac:dyDescent="0.3">
      <c r="A17" s="127"/>
      <c r="B17" s="127"/>
      <c r="C17" s="87">
        <v>11</v>
      </c>
      <c r="D17" s="30" t="s">
        <v>419</v>
      </c>
      <c r="E17" s="50" t="s">
        <v>388</v>
      </c>
      <c r="F17" s="50" t="s">
        <v>405</v>
      </c>
      <c r="G17" s="88">
        <v>44743</v>
      </c>
      <c r="H17" s="88">
        <v>44804</v>
      </c>
      <c r="I17" s="90" t="s">
        <v>420</v>
      </c>
      <c r="J17" s="17" t="s">
        <v>421</v>
      </c>
      <c r="K17" s="30"/>
      <c r="L17" s="30"/>
      <c r="M17" s="30"/>
      <c r="N17" s="30"/>
      <c r="O17" s="30"/>
      <c r="P17" s="78"/>
      <c r="Q17" s="78"/>
      <c r="R17" s="78"/>
      <c r="S17" s="78"/>
      <c r="T17" s="78"/>
      <c r="U17" s="78"/>
      <c r="V17" s="78"/>
      <c r="W17" s="79"/>
      <c r="X17" s="79"/>
    </row>
    <row r="18" spans="1:24" ht="39.75" customHeight="1" x14ac:dyDescent="0.3">
      <c r="A18" s="127"/>
      <c r="B18" s="127"/>
      <c r="C18" s="87">
        <v>12</v>
      </c>
      <c r="D18" s="90" t="s">
        <v>422</v>
      </c>
      <c r="E18" s="50" t="s">
        <v>423</v>
      </c>
      <c r="F18" s="94" t="s">
        <v>424</v>
      </c>
      <c r="G18" s="88">
        <v>44562</v>
      </c>
      <c r="H18" s="88">
        <v>44926</v>
      </c>
      <c r="I18" s="90" t="s">
        <v>425</v>
      </c>
      <c r="J18" s="17" t="s">
        <v>426</v>
      </c>
      <c r="K18" s="30"/>
      <c r="L18" s="30"/>
      <c r="M18" s="30"/>
      <c r="N18" s="30"/>
      <c r="O18" s="30"/>
      <c r="P18" s="78"/>
      <c r="Q18" s="78"/>
      <c r="R18" s="78"/>
      <c r="S18" s="78"/>
      <c r="T18" s="78"/>
      <c r="U18" s="78"/>
      <c r="V18" s="78"/>
      <c r="W18" s="79"/>
      <c r="X18" s="79"/>
    </row>
    <row r="19" spans="1:24" ht="39.75" customHeight="1" x14ac:dyDescent="0.3">
      <c r="A19" s="127"/>
      <c r="B19" s="127"/>
      <c r="C19" s="145" t="s">
        <v>47</v>
      </c>
      <c r="D19" s="139"/>
      <c r="E19" s="139"/>
      <c r="F19" s="139"/>
      <c r="G19" s="139"/>
      <c r="H19" s="142"/>
      <c r="I19" s="146" t="s">
        <v>373</v>
      </c>
      <c r="J19" s="139"/>
      <c r="K19" s="139"/>
      <c r="L19" s="139"/>
      <c r="M19" s="139"/>
      <c r="N19" s="139"/>
      <c r="O19" s="142"/>
      <c r="P19" s="78"/>
      <c r="Q19" s="78"/>
      <c r="R19" s="78"/>
      <c r="S19" s="78"/>
      <c r="T19" s="78"/>
      <c r="U19" s="78"/>
      <c r="V19" s="78"/>
      <c r="W19" s="79"/>
      <c r="X19" s="79"/>
    </row>
    <row r="20" spans="1:24" ht="39.75" customHeight="1" x14ac:dyDescent="0.3">
      <c r="A20" s="127"/>
      <c r="B20" s="127"/>
      <c r="C20" s="83" t="s">
        <v>374</v>
      </c>
      <c r="D20" s="83" t="s">
        <v>403</v>
      </c>
      <c r="E20" s="83" t="s">
        <v>376</v>
      </c>
      <c r="F20" s="84" t="s">
        <v>377</v>
      </c>
      <c r="G20" s="85" t="s">
        <v>378</v>
      </c>
      <c r="H20" s="85" t="s">
        <v>379</v>
      </c>
      <c r="I20" s="83" t="s">
        <v>380</v>
      </c>
      <c r="J20" s="83" t="s">
        <v>381</v>
      </c>
      <c r="K20" s="83" t="s">
        <v>382</v>
      </c>
      <c r="L20" s="86" t="s">
        <v>383</v>
      </c>
      <c r="M20" s="83" t="s">
        <v>384</v>
      </c>
      <c r="N20" s="86" t="s">
        <v>385</v>
      </c>
      <c r="O20" s="83" t="s">
        <v>386</v>
      </c>
      <c r="P20" s="78"/>
      <c r="Q20" s="78"/>
      <c r="R20" s="78"/>
      <c r="S20" s="78"/>
      <c r="T20" s="78"/>
      <c r="U20" s="78"/>
      <c r="V20" s="78"/>
      <c r="W20" s="79"/>
      <c r="X20" s="79"/>
    </row>
    <row r="21" spans="1:24" ht="39.75" customHeight="1" x14ac:dyDescent="0.3">
      <c r="A21" s="127"/>
      <c r="B21" s="127"/>
      <c r="C21" s="87">
        <v>13</v>
      </c>
      <c r="D21" s="92" t="s">
        <v>427</v>
      </c>
      <c r="E21" s="50" t="s">
        <v>428</v>
      </c>
      <c r="F21" s="89" t="s">
        <v>402</v>
      </c>
      <c r="G21" s="88">
        <v>44565</v>
      </c>
      <c r="H21" s="88">
        <v>44926</v>
      </c>
      <c r="I21" s="30" t="s">
        <v>429</v>
      </c>
      <c r="J21" s="17" t="s">
        <v>430</v>
      </c>
      <c r="K21" s="30"/>
      <c r="L21" s="30"/>
      <c r="M21" s="30"/>
      <c r="N21" s="30"/>
      <c r="O21" s="30"/>
      <c r="P21" s="78"/>
      <c r="Q21" s="78"/>
      <c r="R21" s="78"/>
      <c r="S21" s="78"/>
      <c r="T21" s="78"/>
      <c r="U21" s="78"/>
      <c r="V21" s="78"/>
      <c r="W21" s="79"/>
      <c r="X21" s="79"/>
    </row>
    <row r="22" spans="1:24" ht="39.75" customHeight="1" x14ac:dyDescent="0.3">
      <c r="A22" s="127"/>
      <c r="B22" s="127"/>
      <c r="C22" s="87">
        <v>14</v>
      </c>
      <c r="D22" s="92" t="s">
        <v>431</v>
      </c>
      <c r="E22" s="50" t="s">
        <v>428</v>
      </c>
      <c r="F22" s="46" t="s">
        <v>432</v>
      </c>
      <c r="G22" s="88">
        <v>44565</v>
      </c>
      <c r="H22" s="88">
        <v>44926</v>
      </c>
      <c r="I22" s="30" t="s">
        <v>433</v>
      </c>
      <c r="J22" s="17" t="s">
        <v>434</v>
      </c>
      <c r="K22" s="30"/>
      <c r="L22" s="30"/>
      <c r="M22" s="30"/>
      <c r="N22" s="30"/>
      <c r="O22" s="30"/>
      <c r="P22" s="78"/>
      <c r="Q22" s="78"/>
      <c r="R22" s="78"/>
      <c r="S22" s="78"/>
      <c r="T22" s="78"/>
      <c r="U22" s="78"/>
      <c r="V22" s="78"/>
      <c r="W22" s="79"/>
      <c r="X22" s="79"/>
    </row>
    <row r="23" spans="1:24" ht="39.75" customHeight="1" x14ac:dyDescent="0.3">
      <c r="A23" s="127"/>
      <c r="B23" s="127"/>
      <c r="C23" s="87">
        <v>15</v>
      </c>
      <c r="D23" s="95" t="s">
        <v>435</v>
      </c>
      <c r="E23" s="50" t="s">
        <v>428</v>
      </c>
      <c r="F23" s="50" t="s">
        <v>388</v>
      </c>
      <c r="G23" s="88">
        <v>44565</v>
      </c>
      <c r="H23" s="88">
        <v>44926</v>
      </c>
      <c r="I23" s="30" t="s">
        <v>433</v>
      </c>
      <c r="J23" s="17" t="s">
        <v>436</v>
      </c>
      <c r="K23" s="30"/>
      <c r="L23" s="30"/>
      <c r="M23" s="30"/>
      <c r="N23" s="30"/>
      <c r="O23" s="30"/>
      <c r="P23" s="78"/>
      <c r="Q23" s="78"/>
      <c r="R23" s="78"/>
      <c r="S23" s="78"/>
      <c r="T23" s="78"/>
      <c r="U23" s="78"/>
      <c r="V23" s="78"/>
      <c r="W23" s="79"/>
      <c r="X23" s="79"/>
    </row>
    <row r="24" spans="1:24" ht="39.75" customHeight="1" x14ac:dyDescent="0.3">
      <c r="A24" s="127"/>
      <c r="B24" s="127"/>
      <c r="C24" s="87">
        <v>16</v>
      </c>
      <c r="D24" s="95" t="s">
        <v>437</v>
      </c>
      <c r="E24" s="50" t="s">
        <v>388</v>
      </c>
      <c r="F24" s="46" t="s">
        <v>56</v>
      </c>
      <c r="G24" s="88">
        <v>44565</v>
      </c>
      <c r="H24" s="88">
        <v>44926</v>
      </c>
      <c r="I24" s="30" t="s">
        <v>438</v>
      </c>
      <c r="J24" s="17" t="s">
        <v>439</v>
      </c>
      <c r="K24" s="30"/>
      <c r="L24" s="30"/>
      <c r="M24" s="30"/>
      <c r="N24" s="30"/>
      <c r="O24" s="30"/>
      <c r="P24" s="78"/>
      <c r="Q24" s="78"/>
      <c r="R24" s="78"/>
      <c r="S24" s="78"/>
      <c r="T24" s="78"/>
      <c r="U24" s="78"/>
      <c r="V24" s="78"/>
      <c r="W24" s="79"/>
      <c r="X24" s="79"/>
    </row>
    <row r="25" spans="1:24" ht="39.75" customHeight="1" x14ac:dyDescent="0.3">
      <c r="A25" s="127"/>
      <c r="B25" s="128"/>
      <c r="C25" s="87">
        <v>17</v>
      </c>
      <c r="D25" s="95" t="s">
        <v>440</v>
      </c>
      <c r="E25" s="50" t="s">
        <v>441</v>
      </c>
      <c r="F25" s="46" t="s">
        <v>56</v>
      </c>
      <c r="G25" s="88">
        <v>44565</v>
      </c>
      <c r="H25" s="88">
        <v>44926</v>
      </c>
      <c r="I25" s="30" t="s">
        <v>438</v>
      </c>
      <c r="J25" s="17" t="s">
        <v>442</v>
      </c>
      <c r="K25" s="30"/>
      <c r="L25" s="30"/>
      <c r="M25" s="30"/>
      <c r="N25" s="30"/>
      <c r="O25" s="30"/>
      <c r="P25" s="78"/>
      <c r="Q25" s="78"/>
      <c r="R25" s="78"/>
      <c r="S25" s="78"/>
      <c r="T25" s="78"/>
      <c r="U25" s="78"/>
      <c r="V25" s="78"/>
      <c r="W25" s="79"/>
      <c r="X25" s="79"/>
    </row>
    <row r="26" spans="1:24" ht="39.75" customHeight="1" x14ac:dyDescent="0.3">
      <c r="A26" s="127"/>
      <c r="B26" s="147" t="s">
        <v>53</v>
      </c>
      <c r="C26" s="145" t="s">
        <v>54</v>
      </c>
      <c r="D26" s="139"/>
      <c r="E26" s="139"/>
      <c r="F26" s="139"/>
      <c r="G26" s="139"/>
      <c r="H26" s="142"/>
      <c r="I26" s="146" t="s">
        <v>373</v>
      </c>
      <c r="J26" s="139"/>
      <c r="K26" s="139"/>
      <c r="L26" s="139"/>
      <c r="M26" s="139"/>
      <c r="N26" s="139"/>
      <c r="O26" s="142"/>
      <c r="P26" s="78"/>
      <c r="Q26" s="78"/>
      <c r="R26" s="78"/>
      <c r="S26" s="78"/>
      <c r="T26" s="78"/>
      <c r="U26" s="78"/>
      <c r="V26" s="78"/>
      <c r="W26" s="79"/>
      <c r="X26" s="79"/>
    </row>
    <row r="27" spans="1:24" ht="39.75" customHeight="1" x14ac:dyDescent="0.3">
      <c r="A27" s="127"/>
      <c r="B27" s="127"/>
      <c r="C27" s="83" t="s">
        <v>374</v>
      </c>
      <c r="D27" s="83" t="s">
        <v>403</v>
      </c>
      <c r="E27" s="83" t="s">
        <v>376</v>
      </c>
      <c r="F27" s="84" t="s">
        <v>377</v>
      </c>
      <c r="G27" s="85" t="s">
        <v>378</v>
      </c>
      <c r="H27" s="85" t="s">
        <v>379</v>
      </c>
      <c r="I27" s="83" t="s">
        <v>380</v>
      </c>
      <c r="J27" s="83" t="s">
        <v>381</v>
      </c>
      <c r="K27" s="83" t="s">
        <v>382</v>
      </c>
      <c r="L27" s="86" t="s">
        <v>383</v>
      </c>
      <c r="M27" s="83" t="s">
        <v>384</v>
      </c>
      <c r="N27" s="86" t="s">
        <v>385</v>
      </c>
      <c r="O27" s="83" t="s">
        <v>386</v>
      </c>
      <c r="P27" s="78"/>
      <c r="Q27" s="78"/>
      <c r="R27" s="78"/>
      <c r="S27" s="78"/>
      <c r="T27" s="78"/>
      <c r="U27" s="78"/>
      <c r="V27" s="78"/>
      <c r="W27" s="79"/>
      <c r="X27" s="79"/>
    </row>
    <row r="28" spans="1:24" ht="39.75" customHeight="1" x14ac:dyDescent="0.3">
      <c r="A28" s="127"/>
      <c r="B28" s="127"/>
      <c r="C28" s="87">
        <v>18</v>
      </c>
      <c r="D28" s="90" t="s">
        <v>443</v>
      </c>
      <c r="E28" s="50" t="s">
        <v>388</v>
      </c>
      <c r="F28" s="88"/>
      <c r="G28" s="94">
        <v>44572</v>
      </c>
      <c r="H28" s="94">
        <v>44926</v>
      </c>
      <c r="I28" s="30" t="s">
        <v>444</v>
      </c>
      <c r="J28" s="17" t="s">
        <v>445</v>
      </c>
      <c r="K28" s="30"/>
      <c r="L28" s="30"/>
      <c r="M28" s="30"/>
      <c r="N28" s="30"/>
      <c r="O28" s="30"/>
      <c r="P28" s="78"/>
      <c r="Q28" s="78"/>
      <c r="R28" s="78"/>
      <c r="S28" s="78"/>
      <c r="T28" s="78"/>
      <c r="U28" s="78"/>
      <c r="V28" s="78"/>
      <c r="W28" s="79"/>
      <c r="X28" s="79"/>
    </row>
    <row r="29" spans="1:24" ht="39.75" customHeight="1" x14ac:dyDescent="0.3">
      <c r="A29" s="127"/>
      <c r="B29" s="127"/>
      <c r="C29" s="87">
        <v>19</v>
      </c>
      <c r="D29" s="90" t="s">
        <v>391</v>
      </c>
      <c r="E29" s="50" t="s">
        <v>388</v>
      </c>
      <c r="F29" s="88"/>
      <c r="G29" s="94">
        <v>44573</v>
      </c>
      <c r="H29" s="94">
        <v>44926</v>
      </c>
      <c r="I29" s="30" t="s">
        <v>446</v>
      </c>
      <c r="J29" s="17" t="s">
        <v>447</v>
      </c>
      <c r="K29" s="30"/>
      <c r="L29" s="30"/>
      <c r="M29" s="30"/>
      <c r="N29" s="30"/>
      <c r="O29" s="30"/>
      <c r="P29" s="78"/>
      <c r="Q29" s="78"/>
      <c r="R29" s="78"/>
      <c r="S29" s="78"/>
      <c r="T29" s="78"/>
      <c r="U29" s="78"/>
      <c r="V29" s="78"/>
      <c r="W29" s="79"/>
      <c r="X29" s="79"/>
    </row>
    <row r="30" spans="1:24" ht="39.75" customHeight="1" x14ac:dyDescent="0.3">
      <c r="A30" s="127"/>
      <c r="B30" s="127"/>
      <c r="C30" s="87">
        <v>20</v>
      </c>
      <c r="D30" s="90" t="s">
        <v>448</v>
      </c>
      <c r="E30" s="50" t="s">
        <v>388</v>
      </c>
      <c r="F30" s="96" t="s">
        <v>428</v>
      </c>
      <c r="G30" s="94">
        <v>44774</v>
      </c>
      <c r="H30" s="94">
        <v>44926</v>
      </c>
      <c r="I30" s="30" t="s">
        <v>449</v>
      </c>
      <c r="J30" s="17" t="s">
        <v>449</v>
      </c>
      <c r="K30" s="30"/>
      <c r="L30" s="30"/>
      <c r="M30" s="30"/>
      <c r="N30" s="30"/>
      <c r="O30" s="30"/>
      <c r="P30" s="78"/>
      <c r="Q30" s="78"/>
      <c r="R30" s="78"/>
      <c r="S30" s="78"/>
      <c r="T30" s="78"/>
      <c r="U30" s="78"/>
      <c r="V30" s="78"/>
      <c r="W30" s="79"/>
      <c r="X30" s="79"/>
    </row>
    <row r="31" spans="1:24" ht="39.75" customHeight="1" x14ac:dyDescent="0.3">
      <c r="A31" s="127"/>
      <c r="B31" s="128"/>
      <c r="C31" s="87">
        <v>21</v>
      </c>
      <c r="D31" s="45" t="s">
        <v>450</v>
      </c>
      <c r="E31" s="50" t="s">
        <v>388</v>
      </c>
      <c r="F31" s="96" t="s">
        <v>428</v>
      </c>
      <c r="G31" s="94">
        <v>44565</v>
      </c>
      <c r="H31" s="94">
        <v>44926</v>
      </c>
      <c r="I31" s="30" t="s">
        <v>451</v>
      </c>
      <c r="J31" s="91" t="s">
        <v>452</v>
      </c>
      <c r="K31" s="30"/>
      <c r="L31" s="30"/>
      <c r="M31" s="30"/>
      <c r="N31" s="30"/>
      <c r="O31" s="30"/>
      <c r="P31" s="78"/>
      <c r="Q31" s="78"/>
      <c r="R31" s="78"/>
      <c r="S31" s="78"/>
      <c r="T31" s="78"/>
      <c r="U31" s="78"/>
      <c r="V31" s="78"/>
      <c r="W31" s="79"/>
      <c r="X31" s="79"/>
    </row>
    <row r="32" spans="1:24" ht="39.75" customHeight="1" x14ac:dyDescent="0.3">
      <c r="A32" s="127"/>
      <c r="B32" s="147" t="s">
        <v>60</v>
      </c>
      <c r="C32" s="145" t="s">
        <v>61</v>
      </c>
      <c r="D32" s="139"/>
      <c r="E32" s="139"/>
      <c r="F32" s="139"/>
      <c r="G32" s="139"/>
      <c r="H32" s="142"/>
      <c r="I32" s="146" t="s">
        <v>373</v>
      </c>
      <c r="J32" s="139"/>
      <c r="K32" s="139"/>
      <c r="L32" s="139"/>
      <c r="M32" s="139"/>
      <c r="N32" s="139"/>
      <c r="O32" s="142"/>
      <c r="P32" s="78"/>
      <c r="Q32" s="78"/>
      <c r="R32" s="78"/>
      <c r="S32" s="78"/>
      <c r="T32" s="78"/>
      <c r="U32" s="78"/>
      <c r="V32" s="78"/>
      <c r="W32" s="79"/>
      <c r="X32" s="79"/>
    </row>
    <row r="33" spans="1:24" ht="39.75" customHeight="1" x14ac:dyDescent="0.3">
      <c r="A33" s="127"/>
      <c r="B33" s="127"/>
      <c r="C33" s="83" t="s">
        <v>374</v>
      </c>
      <c r="D33" s="83" t="s">
        <v>403</v>
      </c>
      <c r="E33" s="83" t="s">
        <v>376</v>
      </c>
      <c r="F33" s="84" t="s">
        <v>377</v>
      </c>
      <c r="G33" s="85" t="s">
        <v>378</v>
      </c>
      <c r="H33" s="85" t="s">
        <v>379</v>
      </c>
      <c r="I33" s="83" t="s">
        <v>380</v>
      </c>
      <c r="J33" s="83" t="s">
        <v>381</v>
      </c>
      <c r="K33" s="83" t="s">
        <v>382</v>
      </c>
      <c r="L33" s="86" t="s">
        <v>383</v>
      </c>
      <c r="M33" s="83" t="s">
        <v>384</v>
      </c>
      <c r="N33" s="86" t="s">
        <v>385</v>
      </c>
      <c r="O33" s="83" t="s">
        <v>386</v>
      </c>
      <c r="P33" s="78"/>
      <c r="Q33" s="78"/>
      <c r="R33" s="78"/>
      <c r="S33" s="78"/>
      <c r="T33" s="78"/>
      <c r="U33" s="78"/>
      <c r="V33" s="78"/>
      <c r="W33" s="79"/>
      <c r="X33" s="79"/>
    </row>
    <row r="34" spans="1:24" ht="39.75" customHeight="1" x14ac:dyDescent="0.3">
      <c r="A34" s="127"/>
      <c r="B34" s="127"/>
      <c r="C34" s="87">
        <v>22</v>
      </c>
      <c r="D34" s="30" t="s">
        <v>453</v>
      </c>
      <c r="E34" s="50" t="s">
        <v>454</v>
      </c>
      <c r="F34" s="88"/>
      <c r="G34" s="88">
        <v>44562</v>
      </c>
      <c r="H34" s="88">
        <v>44681</v>
      </c>
      <c r="I34" s="30" t="s">
        <v>455</v>
      </c>
      <c r="J34" s="91" t="s">
        <v>456</v>
      </c>
      <c r="K34" s="30"/>
      <c r="L34" s="30"/>
      <c r="M34" s="30"/>
      <c r="N34" s="30"/>
      <c r="O34" s="30"/>
      <c r="P34" s="78"/>
      <c r="Q34" s="78"/>
      <c r="R34" s="78"/>
      <c r="S34" s="78"/>
      <c r="T34" s="78"/>
      <c r="U34" s="78"/>
      <c r="V34" s="78"/>
      <c r="W34" s="79"/>
      <c r="X34" s="79"/>
    </row>
    <row r="35" spans="1:24" ht="39.75" customHeight="1" x14ac:dyDescent="0.3">
      <c r="A35" s="127"/>
      <c r="B35" s="127"/>
      <c r="C35" s="87">
        <v>23</v>
      </c>
      <c r="D35" s="30" t="s">
        <v>457</v>
      </c>
      <c r="E35" s="50" t="s">
        <v>454</v>
      </c>
      <c r="F35" s="50" t="s">
        <v>116</v>
      </c>
      <c r="G35" s="88">
        <v>44621</v>
      </c>
      <c r="H35" s="88">
        <v>44805</v>
      </c>
      <c r="I35" s="30" t="s">
        <v>458</v>
      </c>
      <c r="J35" s="91" t="s">
        <v>459</v>
      </c>
      <c r="K35" s="30"/>
      <c r="L35" s="30"/>
      <c r="M35" s="30"/>
      <c r="N35" s="30"/>
      <c r="O35" s="30"/>
      <c r="P35" s="78"/>
      <c r="Q35" s="78"/>
      <c r="R35" s="78"/>
      <c r="S35" s="78"/>
      <c r="T35" s="78"/>
      <c r="U35" s="78"/>
      <c r="V35" s="78"/>
      <c r="W35" s="79"/>
      <c r="X35" s="79"/>
    </row>
    <row r="36" spans="1:24" ht="39.75" customHeight="1" x14ac:dyDescent="0.3">
      <c r="A36" s="127"/>
      <c r="B36" s="127"/>
      <c r="C36" s="87">
        <v>24</v>
      </c>
      <c r="D36" s="30" t="s">
        <v>460</v>
      </c>
      <c r="E36" s="50" t="s">
        <v>116</v>
      </c>
      <c r="F36" s="50" t="s">
        <v>454</v>
      </c>
      <c r="G36" s="88">
        <v>44805</v>
      </c>
      <c r="H36" s="88">
        <v>44866</v>
      </c>
      <c r="I36" s="30" t="s">
        <v>449</v>
      </c>
      <c r="J36" s="17" t="s">
        <v>449</v>
      </c>
      <c r="K36" s="30"/>
      <c r="L36" s="30"/>
      <c r="M36" s="30"/>
      <c r="N36" s="30"/>
      <c r="O36" s="30"/>
      <c r="P36" s="78"/>
      <c r="Q36" s="78"/>
      <c r="R36" s="78"/>
      <c r="S36" s="78"/>
      <c r="T36" s="78"/>
      <c r="U36" s="78"/>
      <c r="V36" s="78"/>
      <c r="W36" s="79"/>
      <c r="X36" s="79"/>
    </row>
    <row r="37" spans="1:24" ht="39.75" customHeight="1" x14ac:dyDescent="0.3">
      <c r="A37" s="127"/>
      <c r="B37" s="127"/>
      <c r="C37" s="87">
        <v>25</v>
      </c>
      <c r="D37" s="30" t="s">
        <v>461</v>
      </c>
      <c r="E37" s="50" t="s">
        <v>454</v>
      </c>
      <c r="F37" s="50" t="s">
        <v>116</v>
      </c>
      <c r="G37" s="88">
        <v>44866</v>
      </c>
      <c r="H37" s="88">
        <v>44926</v>
      </c>
      <c r="I37" s="30" t="s">
        <v>462</v>
      </c>
      <c r="J37" s="17" t="s">
        <v>462</v>
      </c>
      <c r="K37" s="30"/>
      <c r="L37" s="30"/>
      <c r="M37" s="30"/>
      <c r="N37" s="30"/>
      <c r="O37" s="30"/>
      <c r="P37" s="78"/>
      <c r="Q37" s="78"/>
      <c r="R37" s="78"/>
      <c r="S37" s="78"/>
      <c r="T37" s="78"/>
      <c r="U37" s="78"/>
      <c r="V37" s="78"/>
      <c r="W37" s="79"/>
      <c r="X37" s="79"/>
    </row>
    <row r="38" spans="1:24" ht="39.75" customHeight="1" x14ac:dyDescent="0.3">
      <c r="A38" s="127"/>
      <c r="B38" s="127"/>
      <c r="C38" s="87">
        <v>26</v>
      </c>
      <c r="D38" s="30" t="s">
        <v>463</v>
      </c>
      <c r="E38" s="50" t="s">
        <v>454</v>
      </c>
      <c r="F38" s="88"/>
      <c r="G38" s="88">
        <v>44713</v>
      </c>
      <c r="H38" s="88">
        <v>44805</v>
      </c>
      <c r="I38" s="30" t="s">
        <v>464</v>
      </c>
      <c r="J38" s="17" t="s">
        <v>465</v>
      </c>
      <c r="K38" s="30"/>
      <c r="L38" s="30"/>
      <c r="M38" s="30"/>
      <c r="N38" s="30"/>
      <c r="O38" s="30"/>
      <c r="P38" s="78"/>
      <c r="Q38" s="78"/>
      <c r="R38" s="78"/>
      <c r="S38" s="78"/>
      <c r="T38" s="78"/>
      <c r="U38" s="78"/>
      <c r="V38" s="78"/>
      <c r="W38" s="79"/>
      <c r="X38" s="79"/>
    </row>
    <row r="39" spans="1:24" ht="39.75" customHeight="1" x14ac:dyDescent="0.3">
      <c r="A39" s="127"/>
      <c r="B39" s="128"/>
      <c r="C39" s="87">
        <v>27</v>
      </c>
      <c r="D39" s="30" t="s">
        <v>466</v>
      </c>
      <c r="E39" s="50" t="s">
        <v>454</v>
      </c>
      <c r="F39" s="50" t="s">
        <v>116</v>
      </c>
      <c r="G39" s="88">
        <v>44835</v>
      </c>
      <c r="H39" s="88">
        <v>44926</v>
      </c>
      <c r="I39" s="30" t="s">
        <v>462</v>
      </c>
      <c r="J39" s="17" t="s">
        <v>462</v>
      </c>
      <c r="K39" s="30"/>
      <c r="L39" s="30"/>
      <c r="M39" s="30"/>
      <c r="N39" s="30"/>
      <c r="O39" s="30"/>
      <c r="P39" s="78"/>
      <c r="Q39" s="78"/>
      <c r="R39" s="78"/>
      <c r="S39" s="78"/>
      <c r="T39" s="78"/>
      <c r="U39" s="78"/>
      <c r="V39" s="78"/>
      <c r="W39" s="79"/>
      <c r="X39" s="79"/>
    </row>
    <row r="40" spans="1:24" ht="39.75" customHeight="1" x14ac:dyDescent="0.3">
      <c r="A40" s="127"/>
      <c r="B40" s="147" t="s">
        <v>67</v>
      </c>
      <c r="C40" s="145" t="s">
        <v>68</v>
      </c>
      <c r="D40" s="139"/>
      <c r="E40" s="139"/>
      <c r="F40" s="139"/>
      <c r="G40" s="139"/>
      <c r="H40" s="142"/>
      <c r="I40" s="146" t="s">
        <v>373</v>
      </c>
      <c r="J40" s="139"/>
      <c r="K40" s="139"/>
      <c r="L40" s="139"/>
      <c r="M40" s="139"/>
      <c r="N40" s="139"/>
      <c r="O40" s="142"/>
      <c r="P40" s="78"/>
      <c r="Q40" s="78"/>
      <c r="R40" s="78"/>
      <c r="S40" s="78"/>
      <c r="T40" s="78"/>
      <c r="U40" s="78"/>
      <c r="V40" s="78"/>
      <c r="W40" s="79"/>
      <c r="X40" s="79"/>
    </row>
    <row r="41" spans="1:24" ht="39.75" customHeight="1" x14ac:dyDescent="0.3">
      <c r="A41" s="127"/>
      <c r="B41" s="127"/>
      <c r="C41" s="83" t="s">
        <v>374</v>
      </c>
      <c r="D41" s="83" t="s">
        <v>403</v>
      </c>
      <c r="E41" s="83" t="s">
        <v>376</v>
      </c>
      <c r="F41" s="84" t="s">
        <v>377</v>
      </c>
      <c r="G41" s="85" t="s">
        <v>378</v>
      </c>
      <c r="H41" s="85" t="s">
        <v>379</v>
      </c>
      <c r="I41" s="83" t="s">
        <v>380</v>
      </c>
      <c r="J41" s="83" t="s">
        <v>381</v>
      </c>
      <c r="K41" s="83" t="s">
        <v>382</v>
      </c>
      <c r="L41" s="86" t="s">
        <v>383</v>
      </c>
      <c r="M41" s="83" t="s">
        <v>384</v>
      </c>
      <c r="N41" s="86" t="s">
        <v>385</v>
      </c>
      <c r="O41" s="83" t="s">
        <v>386</v>
      </c>
      <c r="P41" s="78"/>
      <c r="Q41" s="78"/>
      <c r="R41" s="78"/>
      <c r="S41" s="78"/>
      <c r="T41" s="78"/>
      <c r="U41" s="78"/>
      <c r="V41" s="78"/>
      <c r="W41" s="79"/>
      <c r="X41" s="79"/>
    </row>
    <row r="42" spans="1:24" ht="39.75" customHeight="1" x14ac:dyDescent="0.3">
      <c r="A42" s="127"/>
      <c r="B42" s="127"/>
      <c r="C42" s="87">
        <v>28</v>
      </c>
      <c r="D42" s="30" t="s">
        <v>467</v>
      </c>
      <c r="E42" s="50" t="s">
        <v>454</v>
      </c>
      <c r="F42" s="88"/>
      <c r="G42" s="88">
        <v>44562</v>
      </c>
      <c r="H42" s="88">
        <v>44926</v>
      </c>
      <c r="I42" s="30" t="s">
        <v>468</v>
      </c>
      <c r="J42" s="91" t="s">
        <v>469</v>
      </c>
      <c r="K42" s="30"/>
      <c r="L42" s="30"/>
      <c r="M42" s="30"/>
      <c r="N42" s="30"/>
      <c r="O42" s="30"/>
      <c r="P42" s="78"/>
      <c r="Q42" s="78"/>
      <c r="R42" s="78"/>
      <c r="S42" s="78"/>
      <c r="T42" s="78"/>
      <c r="U42" s="78"/>
      <c r="V42" s="78"/>
      <c r="W42" s="79"/>
      <c r="X42" s="79"/>
    </row>
    <row r="43" spans="1:24" ht="39.75" customHeight="1" x14ac:dyDescent="0.3">
      <c r="A43" s="127"/>
      <c r="B43" s="127"/>
      <c r="C43" s="87">
        <v>29</v>
      </c>
      <c r="D43" s="17" t="s">
        <v>470</v>
      </c>
      <c r="E43" s="50" t="s">
        <v>454</v>
      </c>
      <c r="F43" s="96" t="s">
        <v>471</v>
      </c>
      <c r="G43" s="88">
        <v>44562</v>
      </c>
      <c r="H43" s="88">
        <v>44926</v>
      </c>
      <c r="I43" s="30" t="s">
        <v>472</v>
      </c>
      <c r="J43" s="91" t="s">
        <v>473</v>
      </c>
      <c r="K43" s="30"/>
      <c r="L43" s="30"/>
      <c r="M43" s="30"/>
      <c r="N43" s="30"/>
      <c r="O43" s="30"/>
      <c r="P43" s="78"/>
      <c r="Q43" s="78"/>
      <c r="R43" s="78"/>
      <c r="S43" s="78"/>
      <c r="T43" s="78"/>
      <c r="U43" s="78"/>
      <c r="V43" s="78"/>
      <c r="W43" s="79"/>
      <c r="X43" s="79"/>
    </row>
    <row r="44" spans="1:24" ht="39.75" customHeight="1" x14ac:dyDescent="0.3">
      <c r="A44" s="127"/>
      <c r="B44" s="127"/>
      <c r="C44" s="145" t="s">
        <v>76</v>
      </c>
      <c r="D44" s="139"/>
      <c r="E44" s="139"/>
      <c r="F44" s="139"/>
      <c r="G44" s="139"/>
      <c r="H44" s="142"/>
      <c r="I44" s="146" t="s">
        <v>373</v>
      </c>
      <c r="J44" s="139"/>
      <c r="K44" s="139"/>
      <c r="L44" s="139"/>
      <c r="M44" s="139"/>
      <c r="N44" s="139"/>
      <c r="O44" s="142"/>
      <c r="P44" s="78"/>
      <c r="Q44" s="78"/>
      <c r="R44" s="78"/>
      <c r="S44" s="78"/>
      <c r="T44" s="78"/>
      <c r="U44" s="78"/>
      <c r="V44" s="78"/>
      <c r="W44" s="79"/>
      <c r="X44" s="79"/>
    </row>
    <row r="45" spans="1:24" ht="39.75" customHeight="1" x14ac:dyDescent="0.3">
      <c r="A45" s="127"/>
      <c r="B45" s="127"/>
      <c r="C45" s="83" t="s">
        <v>374</v>
      </c>
      <c r="D45" s="83" t="s">
        <v>403</v>
      </c>
      <c r="E45" s="83" t="s">
        <v>376</v>
      </c>
      <c r="F45" s="84" t="s">
        <v>377</v>
      </c>
      <c r="G45" s="85" t="s">
        <v>378</v>
      </c>
      <c r="H45" s="85" t="s">
        <v>379</v>
      </c>
      <c r="I45" s="83" t="s">
        <v>380</v>
      </c>
      <c r="J45" s="83" t="s">
        <v>381</v>
      </c>
      <c r="K45" s="83" t="s">
        <v>382</v>
      </c>
      <c r="L45" s="86" t="s">
        <v>383</v>
      </c>
      <c r="M45" s="83" t="s">
        <v>384</v>
      </c>
      <c r="N45" s="86" t="s">
        <v>385</v>
      </c>
      <c r="O45" s="83" t="s">
        <v>386</v>
      </c>
      <c r="P45" s="78"/>
      <c r="Q45" s="78"/>
      <c r="R45" s="78"/>
      <c r="S45" s="78"/>
      <c r="T45" s="78"/>
      <c r="U45" s="78"/>
      <c r="V45" s="78"/>
      <c r="W45" s="79"/>
      <c r="X45" s="79"/>
    </row>
    <row r="46" spans="1:24" ht="39.75" customHeight="1" x14ac:dyDescent="0.3">
      <c r="A46" s="127"/>
      <c r="B46" s="127"/>
      <c r="C46" s="87">
        <v>30</v>
      </c>
      <c r="D46" s="45" t="s">
        <v>474</v>
      </c>
      <c r="E46" s="50" t="s">
        <v>106</v>
      </c>
      <c r="F46" s="50" t="s">
        <v>475</v>
      </c>
      <c r="G46" s="88">
        <v>44576</v>
      </c>
      <c r="H46" s="88">
        <v>44926</v>
      </c>
      <c r="I46" s="90" t="s">
        <v>476</v>
      </c>
      <c r="J46" s="17" t="s">
        <v>477</v>
      </c>
      <c r="K46" s="30"/>
      <c r="L46" s="30"/>
      <c r="M46" s="30"/>
      <c r="N46" s="30"/>
      <c r="O46" s="30"/>
      <c r="P46" s="78"/>
      <c r="Q46" s="78"/>
      <c r="R46" s="78"/>
      <c r="S46" s="78"/>
      <c r="T46" s="78"/>
      <c r="U46" s="78"/>
      <c r="V46" s="78"/>
      <c r="W46" s="79"/>
      <c r="X46" s="79"/>
    </row>
    <row r="47" spans="1:24" ht="39.75" customHeight="1" x14ac:dyDescent="0.3">
      <c r="A47" s="127"/>
      <c r="B47" s="127"/>
      <c r="C47" s="87">
        <v>31</v>
      </c>
      <c r="D47" s="45" t="s">
        <v>478</v>
      </c>
      <c r="E47" s="50" t="s">
        <v>106</v>
      </c>
      <c r="F47" s="50" t="s">
        <v>475</v>
      </c>
      <c r="G47" s="88">
        <v>44593</v>
      </c>
      <c r="H47" s="88">
        <v>44926</v>
      </c>
      <c r="I47" s="90" t="s">
        <v>479</v>
      </c>
      <c r="J47" s="17" t="s">
        <v>480</v>
      </c>
      <c r="K47" s="30"/>
      <c r="L47" s="30"/>
      <c r="M47" s="30"/>
      <c r="N47" s="30"/>
      <c r="O47" s="30"/>
      <c r="P47" s="78"/>
      <c r="Q47" s="78"/>
      <c r="R47" s="78"/>
      <c r="S47" s="78"/>
      <c r="T47" s="78"/>
      <c r="U47" s="78"/>
      <c r="V47" s="78"/>
      <c r="W47" s="79"/>
      <c r="X47" s="79"/>
    </row>
    <row r="48" spans="1:24" ht="39.75" customHeight="1" x14ac:dyDescent="0.3">
      <c r="A48" s="127"/>
      <c r="B48" s="127"/>
      <c r="C48" s="87">
        <v>32</v>
      </c>
      <c r="D48" s="45" t="s">
        <v>481</v>
      </c>
      <c r="E48" s="50" t="s">
        <v>106</v>
      </c>
      <c r="F48" s="50" t="s">
        <v>475</v>
      </c>
      <c r="G48" s="88">
        <v>44652</v>
      </c>
      <c r="H48" s="88">
        <v>44926</v>
      </c>
      <c r="I48" s="90" t="s">
        <v>482</v>
      </c>
      <c r="J48" s="17" t="s">
        <v>483</v>
      </c>
      <c r="K48" s="30"/>
      <c r="L48" s="30"/>
      <c r="M48" s="30"/>
      <c r="N48" s="30"/>
      <c r="O48" s="30"/>
      <c r="P48" s="78"/>
      <c r="Q48" s="78"/>
      <c r="R48" s="78"/>
      <c r="S48" s="78"/>
      <c r="T48" s="78"/>
      <c r="U48" s="78"/>
      <c r="V48" s="78"/>
      <c r="W48" s="79"/>
      <c r="X48" s="79"/>
    </row>
    <row r="49" spans="1:24" ht="39.75" customHeight="1" x14ac:dyDescent="0.3">
      <c r="A49" s="127"/>
      <c r="B49" s="127"/>
      <c r="C49" s="87">
        <v>33</v>
      </c>
      <c r="D49" s="45" t="s">
        <v>484</v>
      </c>
      <c r="E49" s="50" t="s">
        <v>106</v>
      </c>
      <c r="F49" s="50" t="s">
        <v>475</v>
      </c>
      <c r="G49" s="88">
        <v>44652</v>
      </c>
      <c r="H49" s="88">
        <v>44926</v>
      </c>
      <c r="I49" s="95" t="s">
        <v>485</v>
      </c>
      <c r="J49" s="97" t="s">
        <v>486</v>
      </c>
      <c r="K49" s="30"/>
      <c r="L49" s="30"/>
      <c r="M49" s="30"/>
      <c r="N49" s="30"/>
      <c r="O49" s="30"/>
      <c r="P49" s="78"/>
      <c r="Q49" s="78"/>
      <c r="R49" s="78"/>
      <c r="S49" s="78"/>
      <c r="T49" s="78"/>
      <c r="U49" s="78"/>
      <c r="V49" s="78"/>
      <c r="W49" s="79"/>
      <c r="X49" s="79"/>
    </row>
    <row r="50" spans="1:24" ht="39.75" customHeight="1" x14ac:dyDescent="0.3">
      <c r="A50" s="127"/>
      <c r="B50" s="127"/>
      <c r="C50" s="87">
        <v>34</v>
      </c>
      <c r="D50" s="52" t="s">
        <v>487</v>
      </c>
      <c r="E50" s="96" t="s">
        <v>488</v>
      </c>
      <c r="F50" s="98"/>
      <c r="G50" s="93">
        <v>44562</v>
      </c>
      <c r="H50" s="98">
        <v>44621</v>
      </c>
      <c r="I50" s="95" t="s">
        <v>489</v>
      </c>
      <c r="J50" s="95" t="s">
        <v>490</v>
      </c>
      <c r="K50" s="30"/>
      <c r="L50" s="30"/>
      <c r="M50" s="30"/>
      <c r="N50" s="30"/>
      <c r="O50" s="30"/>
      <c r="P50" s="78"/>
      <c r="Q50" s="78"/>
      <c r="R50" s="78"/>
      <c r="S50" s="78"/>
      <c r="T50" s="78"/>
      <c r="U50" s="78"/>
      <c r="V50" s="78"/>
      <c r="W50" s="79"/>
      <c r="X50" s="79"/>
    </row>
    <row r="51" spans="1:24" ht="39.75" customHeight="1" x14ac:dyDescent="0.3">
      <c r="A51" s="127"/>
      <c r="B51" s="127"/>
      <c r="C51" s="87">
        <v>35</v>
      </c>
      <c r="D51" s="52" t="s">
        <v>491</v>
      </c>
      <c r="E51" s="96" t="s">
        <v>488</v>
      </c>
      <c r="F51" s="98"/>
      <c r="G51" s="98">
        <v>44652</v>
      </c>
      <c r="H51" s="98">
        <v>44896</v>
      </c>
      <c r="I51" s="95" t="s">
        <v>492</v>
      </c>
      <c r="J51" s="99" t="s">
        <v>493</v>
      </c>
      <c r="K51" s="30"/>
      <c r="L51" s="30"/>
      <c r="M51" s="30"/>
      <c r="N51" s="30"/>
      <c r="O51" s="30"/>
      <c r="P51" s="78"/>
      <c r="Q51" s="78"/>
      <c r="R51" s="78"/>
      <c r="S51" s="78"/>
      <c r="T51" s="78"/>
      <c r="U51" s="78"/>
      <c r="V51" s="78"/>
      <c r="W51" s="79"/>
      <c r="X51" s="79"/>
    </row>
    <row r="52" spans="1:24" ht="39.75" customHeight="1" x14ac:dyDescent="0.3">
      <c r="A52" s="127"/>
      <c r="B52" s="127"/>
      <c r="C52" s="87">
        <v>36</v>
      </c>
      <c r="D52" s="52" t="s">
        <v>494</v>
      </c>
      <c r="E52" s="96" t="s">
        <v>488</v>
      </c>
      <c r="F52" s="98"/>
      <c r="G52" s="98">
        <v>44562</v>
      </c>
      <c r="H52" s="98">
        <v>44896</v>
      </c>
      <c r="I52" s="95" t="s">
        <v>495</v>
      </c>
      <c r="J52" s="100" t="s">
        <v>496</v>
      </c>
      <c r="K52" s="30"/>
      <c r="L52" s="30"/>
      <c r="M52" s="30"/>
      <c r="N52" s="30"/>
      <c r="O52" s="30"/>
      <c r="P52" s="78"/>
      <c r="Q52" s="78"/>
      <c r="R52" s="78"/>
      <c r="S52" s="78"/>
      <c r="T52" s="78"/>
      <c r="U52" s="78"/>
      <c r="V52" s="78"/>
      <c r="W52" s="79"/>
      <c r="X52" s="79"/>
    </row>
    <row r="53" spans="1:24" ht="39.75" customHeight="1" x14ac:dyDescent="0.3">
      <c r="A53" s="127"/>
      <c r="B53" s="127"/>
      <c r="C53" s="87">
        <v>37</v>
      </c>
      <c r="D53" s="52" t="s">
        <v>497</v>
      </c>
      <c r="E53" s="50" t="s">
        <v>106</v>
      </c>
      <c r="F53" s="50" t="s">
        <v>498</v>
      </c>
      <c r="G53" s="88">
        <v>44562</v>
      </c>
      <c r="H53" s="88">
        <v>44896</v>
      </c>
      <c r="I53" s="101" t="s">
        <v>499</v>
      </c>
      <c r="J53" s="97" t="s">
        <v>500</v>
      </c>
      <c r="K53" s="30"/>
      <c r="L53" s="30"/>
      <c r="M53" s="30"/>
      <c r="N53" s="30"/>
      <c r="O53" s="30"/>
      <c r="P53" s="78"/>
      <c r="Q53" s="78"/>
      <c r="R53" s="78"/>
      <c r="S53" s="78"/>
      <c r="T53" s="78"/>
      <c r="U53" s="78"/>
      <c r="V53" s="78"/>
      <c r="W53" s="79"/>
      <c r="X53" s="79"/>
    </row>
    <row r="54" spans="1:24" ht="39.75" customHeight="1" x14ac:dyDescent="0.3">
      <c r="A54" s="127"/>
      <c r="B54" s="127"/>
      <c r="C54" s="87">
        <v>38</v>
      </c>
      <c r="D54" s="102" t="s">
        <v>501</v>
      </c>
      <c r="E54" s="50" t="s">
        <v>106</v>
      </c>
      <c r="F54" s="50" t="s">
        <v>502</v>
      </c>
      <c r="G54" s="88">
        <v>44743</v>
      </c>
      <c r="H54" s="88">
        <v>44926</v>
      </c>
      <c r="I54" s="90" t="s">
        <v>503</v>
      </c>
      <c r="J54" s="17" t="s">
        <v>504</v>
      </c>
      <c r="K54" s="30"/>
      <c r="L54" s="30"/>
      <c r="M54" s="30"/>
      <c r="N54" s="30"/>
      <c r="O54" s="30"/>
      <c r="P54" s="78"/>
      <c r="Q54" s="78"/>
      <c r="R54" s="78"/>
      <c r="S54" s="78"/>
      <c r="T54" s="78"/>
      <c r="U54" s="78"/>
      <c r="V54" s="78"/>
      <c r="W54" s="79"/>
      <c r="X54" s="79"/>
    </row>
    <row r="55" spans="1:24" ht="39.75" customHeight="1" x14ac:dyDescent="0.3">
      <c r="A55" s="127"/>
      <c r="B55" s="127"/>
      <c r="C55" s="87">
        <v>39</v>
      </c>
      <c r="D55" s="102" t="s">
        <v>505</v>
      </c>
      <c r="E55" s="50" t="s">
        <v>106</v>
      </c>
      <c r="F55" s="50" t="s">
        <v>506</v>
      </c>
      <c r="G55" s="88">
        <v>44593</v>
      </c>
      <c r="H55" s="88">
        <v>44926</v>
      </c>
      <c r="I55" s="90" t="s">
        <v>507</v>
      </c>
      <c r="J55" s="17" t="s">
        <v>508</v>
      </c>
      <c r="K55" s="30"/>
      <c r="L55" s="30"/>
      <c r="M55" s="30"/>
      <c r="N55" s="30"/>
      <c r="O55" s="30"/>
      <c r="P55" s="78"/>
      <c r="Q55" s="78"/>
      <c r="R55" s="78"/>
      <c r="S55" s="78"/>
      <c r="T55" s="78"/>
      <c r="U55" s="78"/>
      <c r="V55" s="78"/>
      <c r="W55" s="79"/>
      <c r="X55" s="79"/>
    </row>
    <row r="56" spans="1:24" ht="39.75" customHeight="1" x14ac:dyDescent="0.3">
      <c r="A56" s="127"/>
      <c r="B56" s="127"/>
      <c r="C56" s="87">
        <v>40</v>
      </c>
      <c r="D56" s="92" t="s">
        <v>509</v>
      </c>
      <c r="E56" s="50" t="s">
        <v>510</v>
      </c>
      <c r="F56" s="46" t="s">
        <v>511</v>
      </c>
      <c r="G56" s="94">
        <v>44562</v>
      </c>
      <c r="H56" s="94">
        <v>44926</v>
      </c>
      <c r="I56" s="30" t="s">
        <v>512</v>
      </c>
      <c r="J56" s="17" t="s">
        <v>513</v>
      </c>
      <c r="K56" s="30"/>
      <c r="L56" s="30"/>
      <c r="M56" s="30"/>
      <c r="N56" s="30"/>
      <c r="O56" s="30"/>
      <c r="P56" s="78"/>
      <c r="Q56" s="78"/>
      <c r="R56" s="78"/>
      <c r="S56" s="78"/>
      <c r="T56" s="78"/>
      <c r="U56" s="78"/>
      <c r="V56" s="78"/>
      <c r="W56" s="79"/>
      <c r="X56" s="79"/>
    </row>
    <row r="57" spans="1:24" ht="39.75" customHeight="1" x14ac:dyDescent="0.3">
      <c r="A57" s="127"/>
      <c r="B57" s="128"/>
      <c r="C57" s="87">
        <v>41</v>
      </c>
      <c r="D57" s="92" t="s">
        <v>514</v>
      </c>
      <c r="E57" s="50" t="s">
        <v>510</v>
      </c>
      <c r="F57" s="46" t="s">
        <v>511</v>
      </c>
      <c r="G57" s="94">
        <v>44562</v>
      </c>
      <c r="H57" s="94">
        <v>44926</v>
      </c>
      <c r="I57" s="30" t="s">
        <v>515</v>
      </c>
      <c r="J57" s="17" t="s">
        <v>516</v>
      </c>
      <c r="K57" s="30"/>
      <c r="L57" s="30"/>
      <c r="M57" s="30"/>
      <c r="N57" s="30"/>
      <c r="O57" s="30"/>
      <c r="P57" s="78"/>
      <c r="Q57" s="78"/>
      <c r="R57" s="78"/>
      <c r="S57" s="78"/>
      <c r="T57" s="78"/>
      <c r="U57" s="78"/>
      <c r="V57" s="78"/>
      <c r="W57" s="79"/>
      <c r="X57" s="79"/>
    </row>
    <row r="58" spans="1:24" ht="39.75" customHeight="1" x14ac:dyDescent="0.3">
      <c r="A58" s="127"/>
      <c r="B58" s="147" t="s">
        <v>86</v>
      </c>
      <c r="C58" s="153" t="s">
        <v>517</v>
      </c>
      <c r="D58" s="139"/>
      <c r="E58" s="139"/>
      <c r="F58" s="139"/>
      <c r="G58" s="139"/>
      <c r="H58" s="142"/>
      <c r="I58" s="146" t="s">
        <v>373</v>
      </c>
      <c r="J58" s="139"/>
      <c r="K58" s="139"/>
      <c r="L58" s="139"/>
      <c r="M58" s="139"/>
      <c r="N58" s="139"/>
      <c r="O58" s="142"/>
      <c r="P58" s="78"/>
      <c r="Q58" s="78"/>
      <c r="R58" s="78"/>
      <c r="S58" s="78"/>
      <c r="T58" s="78"/>
      <c r="U58" s="78"/>
      <c r="V58" s="78"/>
      <c r="W58" s="79"/>
      <c r="X58" s="79"/>
    </row>
    <row r="59" spans="1:24" ht="39.75" customHeight="1" x14ac:dyDescent="0.3">
      <c r="A59" s="127"/>
      <c r="B59" s="127"/>
      <c r="C59" s="83" t="s">
        <v>374</v>
      </c>
      <c r="D59" s="83" t="s">
        <v>403</v>
      </c>
      <c r="E59" s="83" t="s">
        <v>376</v>
      </c>
      <c r="F59" s="84" t="s">
        <v>377</v>
      </c>
      <c r="G59" s="85" t="s">
        <v>378</v>
      </c>
      <c r="H59" s="85" t="s">
        <v>379</v>
      </c>
      <c r="I59" s="83" t="s">
        <v>380</v>
      </c>
      <c r="J59" s="83" t="s">
        <v>381</v>
      </c>
      <c r="K59" s="83" t="s">
        <v>382</v>
      </c>
      <c r="L59" s="86" t="s">
        <v>383</v>
      </c>
      <c r="M59" s="83" t="s">
        <v>384</v>
      </c>
      <c r="N59" s="86" t="s">
        <v>385</v>
      </c>
      <c r="O59" s="83" t="s">
        <v>386</v>
      </c>
      <c r="P59" s="78"/>
      <c r="Q59" s="78"/>
      <c r="R59" s="78"/>
      <c r="S59" s="78"/>
      <c r="T59" s="78"/>
      <c r="U59" s="78"/>
      <c r="V59" s="78"/>
      <c r="W59" s="79"/>
      <c r="X59" s="79"/>
    </row>
    <row r="60" spans="1:24" ht="39.75" customHeight="1" x14ac:dyDescent="0.3">
      <c r="A60" s="127"/>
      <c r="B60" s="127"/>
      <c r="C60" s="87">
        <v>42</v>
      </c>
      <c r="D60" s="92" t="s">
        <v>518</v>
      </c>
      <c r="E60" s="50" t="s">
        <v>454</v>
      </c>
      <c r="F60" s="88"/>
      <c r="G60" s="88">
        <v>44652</v>
      </c>
      <c r="H60" s="88">
        <v>44926</v>
      </c>
      <c r="I60" s="30" t="s">
        <v>519</v>
      </c>
      <c r="J60" s="103" t="s">
        <v>520</v>
      </c>
      <c r="K60" s="30"/>
      <c r="L60" s="30"/>
      <c r="M60" s="30"/>
      <c r="N60" s="30"/>
      <c r="O60" s="30"/>
      <c r="P60" s="78"/>
      <c r="Q60" s="78"/>
      <c r="R60" s="78"/>
      <c r="S60" s="78"/>
      <c r="T60" s="78"/>
      <c r="U60" s="78"/>
      <c r="V60" s="78"/>
      <c r="W60" s="79"/>
      <c r="X60" s="79"/>
    </row>
    <row r="61" spans="1:24" ht="39.75" customHeight="1" x14ac:dyDescent="0.3">
      <c r="A61" s="127"/>
      <c r="B61" s="127"/>
      <c r="C61" s="87">
        <v>43</v>
      </c>
      <c r="D61" s="92" t="s">
        <v>521</v>
      </c>
      <c r="E61" s="50" t="s">
        <v>454</v>
      </c>
      <c r="F61" s="88"/>
      <c r="G61" s="88">
        <v>44743</v>
      </c>
      <c r="H61" s="88">
        <v>44926</v>
      </c>
      <c r="I61" s="30" t="s">
        <v>519</v>
      </c>
      <c r="J61" s="92" t="s">
        <v>522</v>
      </c>
      <c r="K61" s="30"/>
      <c r="L61" s="30"/>
      <c r="M61" s="30"/>
      <c r="N61" s="30"/>
      <c r="O61" s="30"/>
      <c r="P61" s="78"/>
      <c r="Q61" s="78"/>
      <c r="R61" s="78"/>
      <c r="S61" s="78"/>
      <c r="T61" s="78"/>
      <c r="U61" s="78"/>
      <c r="V61" s="78"/>
      <c r="W61" s="79"/>
      <c r="X61" s="79"/>
    </row>
    <row r="62" spans="1:24" ht="39.75" customHeight="1" x14ac:dyDescent="0.3">
      <c r="A62" s="127"/>
      <c r="B62" s="127"/>
      <c r="C62" s="87">
        <v>44</v>
      </c>
      <c r="D62" s="92" t="s">
        <v>523</v>
      </c>
      <c r="E62" s="50" t="s">
        <v>454</v>
      </c>
      <c r="F62" s="88"/>
      <c r="G62" s="88">
        <v>44835</v>
      </c>
      <c r="H62" s="88">
        <v>44926</v>
      </c>
      <c r="I62" s="30" t="s">
        <v>519</v>
      </c>
      <c r="J62" s="92" t="s">
        <v>524</v>
      </c>
      <c r="K62" s="30"/>
      <c r="L62" s="30"/>
      <c r="M62" s="30"/>
      <c r="N62" s="30"/>
      <c r="O62" s="30"/>
      <c r="P62" s="78"/>
      <c r="Q62" s="78"/>
      <c r="R62" s="78"/>
      <c r="S62" s="78"/>
      <c r="T62" s="78"/>
      <c r="U62" s="78"/>
      <c r="V62" s="78"/>
      <c r="W62" s="79"/>
      <c r="X62" s="79"/>
    </row>
    <row r="63" spans="1:24" ht="39.75" customHeight="1" x14ac:dyDescent="0.3">
      <c r="A63" s="127"/>
      <c r="B63" s="128"/>
      <c r="C63" s="87">
        <v>45</v>
      </c>
      <c r="D63" s="92" t="s">
        <v>525</v>
      </c>
      <c r="E63" s="50" t="s">
        <v>454</v>
      </c>
      <c r="F63" s="88"/>
      <c r="G63" s="88">
        <v>44835</v>
      </c>
      <c r="H63" s="88">
        <v>44926</v>
      </c>
      <c r="I63" s="30" t="s">
        <v>519</v>
      </c>
      <c r="J63" s="92" t="s">
        <v>524</v>
      </c>
      <c r="K63" s="30"/>
      <c r="L63" s="30"/>
      <c r="M63" s="30"/>
      <c r="N63" s="30"/>
      <c r="O63" s="30"/>
      <c r="P63" s="78"/>
      <c r="Q63" s="78"/>
      <c r="R63" s="78"/>
      <c r="S63" s="78"/>
      <c r="T63" s="78"/>
      <c r="U63" s="78"/>
      <c r="V63" s="78"/>
      <c r="W63" s="79"/>
      <c r="X63" s="79"/>
    </row>
    <row r="64" spans="1:24" ht="39.75" customHeight="1" x14ac:dyDescent="0.3">
      <c r="A64" s="127"/>
      <c r="B64" s="147" t="s">
        <v>102</v>
      </c>
      <c r="C64" s="145" t="s">
        <v>103</v>
      </c>
      <c r="D64" s="139"/>
      <c r="E64" s="139"/>
      <c r="F64" s="139"/>
      <c r="G64" s="139"/>
      <c r="H64" s="142"/>
      <c r="I64" s="146" t="s">
        <v>373</v>
      </c>
      <c r="J64" s="139"/>
      <c r="K64" s="139"/>
      <c r="L64" s="139"/>
      <c r="M64" s="139"/>
      <c r="N64" s="139"/>
      <c r="O64" s="142"/>
      <c r="P64" s="78"/>
      <c r="Q64" s="78"/>
      <c r="R64" s="78"/>
      <c r="S64" s="78"/>
      <c r="T64" s="78"/>
      <c r="U64" s="78"/>
      <c r="V64" s="78"/>
      <c r="W64" s="79"/>
      <c r="X64" s="79"/>
    </row>
    <row r="65" spans="1:24" ht="39.75" customHeight="1" x14ac:dyDescent="0.3">
      <c r="A65" s="127"/>
      <c r="B65" s="127"/>
      <c r="C65" s="83" t="s">
        <v>374</v>
      </c>
      <c r="D65" s="83" t="s">
        <v>403</v>
      </c>
      <c r="E65" s="83" t="s">
        <v>376</v>
      </c>
      <c r="F65" s="84" t="s">
        <v>377</v>
      </c>
      <c r="G65" s="85" t="s">
        <v>378</v>
      </c>
      <c r="H65" s="85" t="s">
        <v>379</v>
      </c>
      <c r="I65" s="83" t="s">
        <v>380</v>
      </c>
      <c r="J65" s="83" t="s">
        <v>381</v>
      </c>
      <c r="K65" s="83" t="s">
        <v>382</v>
      </c>
      <c r="L65" s="86" t="s">
        <v>383</v>
      </c>
      <c r="M65" s="83" t="s">
        <v>384</v>
      </c>
      <c r="N65" s="86" t="s">
        <v>385</v>
      </c>
      <c r="O65" s="83" t="s">
        <v>386</v>
      </c>
      <c r="P65" s="78"/>
      <c r="Q65" s="78"/>
      <c r="R65" s="78"/>
      <c r="S65" s="78"/>
      <c r="T65" s="78"/>
      <c r="U65" s="78"/>
      <c r="V65" s="78"/>
      <c r="W65" s="79"/>
      <c r="X65" s="79"/>
    </row>
    <row r="66" spans="1:24" ht="39.75" customHeight="1" x14ac:dyDescent="0.3">
      <c r="A66" s="127"/>
      <c r="B66" s="127"/>
      <c r="C66" s="87">
        <v>46</v>
      </c>
      <c r="D66" s="30" t="s">
        <v>526</v>
      </c>
      <c r="E66" s="50" t="s">
        <v>454</v>
      </c>
      <c r="F66" s="104"/>
      <c r="G66" s="88">
        <v>44562</v>
      </c>
      <c r="H66" s="88">
        <v>44651</v>
      </c>
      <c r="I66" s="17" t="s">
        <v>527</v>
      </c>
      <c r="J66" s="91" t="s">
        <v>528</v>
      </c>
      <c r="K66" s="30"/>
      <c r="L66" s="30"/>
      <c r="M66" s="30"/>
      <c r="N66" s="30"/>
      <c r="O66" s="30"/>
      <c r="P66" s="78"/>
      <c r="Q66" s="78"/>
      <c r="R66" s="78"/>
      <c r="S66" s="78"/>
      <c r="T66" s="78"/>
      <c r="U66" s="78"/>
      <c r="V66" s="78"/>
      <c r="W66" s="79"/>
      <c r="X66" s="79"/>
    </row>
    <row r="67" spans="1:24" ht="39.75" customHeight="1" x14ac:dyDescent="0.3">
      <c r="A67" s="127"/>
      <c r="B67" s="127"/>
      <c r="C67" s="87">
        <v>47</v>
      </c>
      <c r="D67" s="30" t="s">
        <v>529</v>
      </c>
      <c r="E67" s="50" t="s">
        <v>454</v>
      </c>
      <c r="F67" s="50" t="s">
        <v>530</v>
      </c>
      <c r="G67" s="88">
        <v>44562</v>
      </c>
      <c r="H67" s="88">
        <v>44926</v>
      </c>
      <c r="I67" s="17" t="s">
        <v>531</v>
      </c>
      <c r="J67" s="17" t="s">
        <v>532</v>
      </c>
      <c r="K67" s="30"/>
      <c r="L67" s="30"/>
      <c r="M67" s="30"/>
      <c r="N67" s="30"/>
      <c r="O67" s="30"/>
      <c r="P67" s="78"/>
      <c r="Q67" s="78"/>
      <c r="R67" s="78"/>
      <c r="S67" s="78"/>
      <c r="T67" s="78"/>
      <c r="U67" s="78"/>
      <c r="V67" s="78"/>
      <c r="W67" s="79"/>
      <c r="X67" s="79"/>
    </row>
    <row r="68" spans="1:24" ht="39.75" customHeight="1" x14ac:dyDescent="0.3">
      <c r="A68" s="127"/>
      <c r="B68" s="127"/>
      <c r="C68" s="87">
        <v>48</v>
      </c>
      <c r="D68" s="30" t="s">
        <v>533</v>
      </c>
      <c r="E68" s="50" t="s">
        <v>454</v>
      </c>
      <c r="F68" s="50" t="s">
        <v>471</v>
      </c>
      <c r="G68" s="88">
        <v>44652</v>
      </c>
      <c r="H68" s="88">
        <v>44926</v>
      </c>
      <c r="I68" s="30" t="s">
        <v>519</v>
      </c>
      <c r="J68" s="91" t="s">
        <v>534</v>
      </c>
      <c r="K68" s="30"/>
      <c r="L68" s="30"/>
      <c r="M68" s="30"/>
      <c r="N68" s="30"/>
      <c r="O68" s="30"/>
      <c r="P68" s="78"/>
      <c r="Q68" s="78"/>
      <c r="R68" s="78"/>
      <c r="S68" s="78"/>
      <c r="T68" s="78"/>
      <c r="U68" s="78"/>
      <c r="V68" s="78"/>
      <c r="W68" s="79"/>
      <c r="X68" s="79"/>
    </row>
    <row r="69" spans="1:24" ht="39.75" customHeight="1" x14ac:dyDescent="0.3">
      <c r="A69" s="127"/>
      <c r="B69" s="127"/>
      <c r="C69" s="87">
        <v>49</v>
      </c>
      <c r="D69" s="30" t="s">
        <v>535</v>
      </c>
      <c r="E69" s="50" t="s">
        <v>536</v>
      </c>
      <c r="F69" s="50" t="s">
        <v>471</v>
      </c>
      <c r="G69" s="88">
        <v>44682</v>
      </c>
      <c r="H69" s="88">
        <v>44926</v>
      </c>
      <c r="I69" s="17" t="s">
        <v>537</v>
      </c>
      <c r="J69" s="17" t="s">
        <v>538</v>
      </c>
      <c r="K69" s="30"/>
      <c r="L69" s="30"/>
      <c r="M69" s="30"/>
      <c r="N69" s="30"/>
      <c r="O69" s="30"/>
      <c r="P69" s="78"/>
      <c r="Q69" s="78"/>
      <c r="R69" s="78"/>
      <c r="S69" s="78"/>
      <c r="T69" s="78"/>
      <c r="U69" s="78"/>
      <c r="V69" s="78"/>
      <c r="W69" s="79"/>
      <c r="X69" s="79"/>
    </row>
    <row r="70" spans="1:24" ht="39.75" customHeight="1" x14ac:dyDescent="0.3">
      <c r="A70" s="127"/>
      <c r="B70" s="127"/>
      <c r="C70" s="87">
        <v>50</v>
      </c>
      <c r="D70" s="92" t="s">
        <v>539</v>
      </c>
      <c r="E70" s="50" t="s">
        <v>488</v>
      </c>
      <c r="F70" s="88"/>
      <c r="G70" s="94">
        <v>44562</v>
      </c>
      <c r="H70" s="88">
        <v>44896</v>
      </c>
      <c r="I70" s="95" t="s">
        <v>540</v>
      </c>
      <c r="J70" s="95" t="s">
        <v>541</v>
      </c>
      <c r="K70" s="30"/>
      <c r="L70" s="30"/>
      <c r="M70" s="30"/>
      <c r="N70" s="30"/>
      <c r="O70" s="30"/>
      <c r="P70" s="78"/>
      <c r="Q70" s="78"/>
      <c r="R70" s="78"/>
      <c r="S70" s="78"/>
      <c r="T70" s="78"/>
      <c r="U70" s="78"/>
      <c r="V70" s="78"/>
      <c r="W70" s="79"/>
      <c r="X70" s="79"/>
    </row>
    <row r="71" spans="1:24" ht="39.75" customHeight="1" x14ac:dyDescent="0.3">
      <c r="A71" s="128"/>
      <c r="B71" s="128"/>
      <c r="C71" s="87">
        <v>51</v>
      </c>
      <c r="D71" s="105" t="s">
        <v>542</v>
      </c>
      <c r="E71" s="96" t="s">
        <v>488</v>
      </c>
      <c r="F71" s="98"/>
      <c r="G71" s="94">
        <v>44562</v>
      </c>
      <c r="H71" s="88">
        <v>44896</v>
      </c>
      <c r="I71" s="95" t="s">
        <v>543</v>
      </c>
      <c r="J71" s="99" t="s">
        <v>544</v>
      </c>
      <c r="K71" s="30"/>
      <c r="L71" s="30"/>
      <c r="M71" s="30"/>
      <c r="N71" s="30"/>
      <c r="O71" s="30"/>
      <c r="P71" s="78"/>
      <c r="Q71" s="78"/>
      <c r="R71" s="78"/>
      <c r="S71" s="78"/>
      <c r="T71" s="78"/>
      <c r="U71" s="78"/>
      <c r="V71" s="78"/>
      <c r="W71" s="79"/>
      <c r="X71" s="79"/>
    </row>
    <row r="72" spans="1:24" ht="39.75" customHeight="1" x14ac:dyDescent="0.3">
      <c r="A72" s="80" t="s">
        <v>5</v>
      </c>
      <c r="B72" s="80" t="s">
        <v>6</v>
      </c>
      <c r="C72" s="146" t="s">
        <v>372</v>
      </c>
      <c r="D72" s="139"/>
      <c r="E72" s="139"/>
      <c r="F72" s="139"/>
      <c r="G72" s="139"/>
      <c r="H72" s="142"/>
      <c r="I72" s="146"/>
      <c r="J72" s="139"/>
      <c r="K72" s="139"/>
      <c r="L72" s="139"/>
      <c r="M72" s="139"/>
      <c r="N72" s="139"/>
      <c r="O72" s="142"/>
      <c r="P72" s="106"/>
      <c r="Q72" s="106"/>
      <c r="R72" s="106"/>
      <c r="S72" s="106"/>
      <c r="T72" s="106"/>
      <c r="U72" s="106"/>
      <c r="V72" s="106"/>
      <c r="W72" s="79"/>
      <c r="X72" s="79"/>
    </row>
    <row r="73" spans="1:24" ht="39.75" customHeight="1" x14ac:dyDescent="0.3">
      <c r="A73" s="144" t="s">
        <v>112</v>
      </c>
      <c r="B73" s="147" t="s">
        <v>113</v>
      </c>
      <c r="C73" s="145" t="s">
        <v>114</v>
      </c>
      <c r="D73" s="139"/>
      <c r="E73" s="139"/>
      <c r="F73" s="139"/>
      <c r="G73" s="139"/>
      <c r="H73" s="142"/>
      <c r="I73" s="146" t="s">
        <v>373</v>
      </c>
      <c r="J73" s="139"/>
      <c r="K73" s="139"/>
      <c r="L73" s="139"/>
      <c r="M73" s="139"/>
      <c r="N73" s="139"/>
      <c r="O73" s="142"/>
      <c r="P73" s="78"/>
      <c r="Q73" s="78"/>
      <c r="R73" s="78"/>
      <c r="S73" s="78"/>
      <c r="T73" s="78"/>
      <c r="U73" s="78"/>
      <c r="V73" s="78"/>
      <c r="W73" s="79"/>
      <c r="X73" s="79"/>
    </row>
    <row r="74" spans="1:24" ht="39.75" customHeight="1" x14ac:dyDescent="0.3">
      <c r="A74" s="127"/>
      <c r="B74" s="127"/>
      <c r="C74" s="83" t="s">
        <v>374</v>
      </c>
      <c r="D74" s="83" t="s">
        <v>403</v>
      </c>
      <c r="E74" s="83" t="s">
        <v>376</v>
      </c>
      <c r="F74" s="84" t="s">
        <v>377</v>
      </c>
      <c r="G74" s="85" t="s">
        <v>378</v>
      </c>
      <c r="H74" s="85" t="s">
        <v>379</v>
      </c>
      <c r="I74" s="83" t="s">
        <v>380</v>
      </c>
      <c r="J74" s="83" t="s">
        <v>381</v>
      </c>
      <c r="K74" s="83" t="s">
        <v>382</v>
      </c>
      <c r="L74" s="86" t="s">
        <v>383</v>
      </c>
      <c r="M74" s="83" t="s">
        <v>384</v>
      </c>
      <c r="N74" s="86" t="s">
        <v>385</v>
      </c>
      <c r="O74" s="83" t="s">
        <v>386</v>
      </c>
      <c r="P74" s="78"/>
      <c r="Q74" s="78"/>
      <c r="R74" s="78"/>
      <c r="S74" s="78"/>
      <c r="T74" s="78"/>
      <c r="U74" s="78"/>
      <c r="V74" s="78"/>
      <c r="W74" s="79"/>
      <c r="X74" s="79"/>
    </row>
    <row r="75" spans="1:24" ht="39.75" customHeight="1" x14ac:dyDescent="0.3">
      <c r="A75" s="127"/>
      <c r="B75" s="127"/>
      <c r="C75" s="87">
        <v>52</v>
      </c>
      <c r="D75" s="30" t="s">
        <v>545</v>
      </c>
      <c r="E75" s="50" t="s">
        <v>388</v>
      </c>
      <c r="F75" s="50" t="s">
        <v>116</v>
      </c>
      <c r="G75" s="88">
        <v>44565</v>
      </c>
      <c r="H75" s="88">
        <v>44651</v>
      </c>
      <c r="I75" s="30" t="s">
        <v>546</v>
      </c>
      <c r="J75" s="17" t="s">
        <v>547</v>
      </c>
      <c r="K75" s="30"/>
      <c r="L75" s="30"/>
      <c r="M75" s="30"/>
      <c r="N75" s="30"/>
      <c r="O75" s="30"/>
      <c r="P75" s="78"/>
      <c r="Q75" s="78"/>
      <c r="R75" s="78"/>
      <c r="S75" s="78"/>
      <c r="T75" s="78"/>
      <c r="U75" s="78"/>
      <c r="V75" s="78"/>
      <c r="W75" s="79"/>
      <c r="X75" s="79"/>
    </row>
    <row r="76" spans="1:24" ht="39.75" customHeight="1" x14ac:dyDescent="0.3">
      <c r="A76" s="127"/>
      <c r="B76" s="128"/>
      <c r="C76" s="87">
        <v>53</v>
      </c>
      <c r="D76" s="30" t="s">
        <v>548</v>
      </c>
      <c r="E76" s="50" t="s">
        <v>388</v>
      </c>
      <c r="F76" s="50" t="s">
        <v>549</v>
      </c>
      <c r="G76" s="88">
        <v>44652</v>
      </c>
      <c r="H76" s="88">
        <v>44926</v>
      </c>
      <c r="I76" s="30" t="s">
        <v>550</v>
      </c>
      <c r="J76" s="17" t="s">
        <v>551</v>
      </c>
      <c r="K76" s="30"/>
      <c r="L76" s="30"/>
      <c r="M76" s="30"/>
      <c r="N76" s="30"/>
      <c r="O76" s="30"/>
      <c r="P76" s="78"/>
      <c r="Q76" s="78"/>
      <c r="R76" s="78"/>
      <c r="S76" s="78"/>
      <c r="T76" s="78"/>
      <c r="U76" s="78"/>
      <c r="V76" s="78"/>
      <c r="W76" s="79"/>
      <c r="X76" s="79"/>
    </row>
    <row r="77" spans="1:24" ht="39.75" customHeight="1" x14ac:dyDescent="0.3">
      <c r="A77" s="127"/>
      <c r="B77" s="147" t="s">
        <v>125</v>
      </c>
      <c r="C77" s="145" t="s">
        <v>126</v>
      </c>
      <c r="D77" s="139"/>
      <c r="E77" s="139"/>
      <c r="F77" s="139"/>
      <c r="G77" s="139"/>
      <c r="H77" s="142"/>
      <c r="I77" s="146" t="s">
        <v>373</v>
      </c>
      <c r="J77" s="139"/>
      <c r="K77" s="139"/>
      <c r="L77" s="139"/>
      <c r="M77" s="139"/>
      <c r="N77" s="139"/>
      <c r="O77" s="142"/>
      <c r="P77" s="78"/>
      <c r="Q77" s="78"/>
      <c r="R77" s="78"/>
      <c r="S77" s="78"/>
      <c r="T77" s="78"/>
      <c r="U77" s="78"/>
      <c r="V77" s="78"/>
      <c r="W77" s="79"/>
      <c r="X77" s="79"/>
    </row>
    <row r="78" spans="1:24" ht="39.75" customHeight="1" x14ac:dyDescent="0.3">
      <c r="A78" s="127"/>
      <c r="B78" s="127"/>
      <c r="C78" s="83" t="s">
        <v>374</v>
      </c>
      <c r="D78" s="83" t="s">
        <v>403</v>
      </c>
      <c r="E78" s="83" t="s">
        <v>376</v>
      </c>
      <c r="F78" s="84" t="s">
        <v>377</v>
      </c>
      <c r="G78" s="85" t="s">
        <v>378</v>
      </c>
      <c r="H78" s="85" t="s">
        <v>379</v>
      </c>
      <c r="I78" s="83" t="s">
        <v>380</v>
      </c>
      <c r="J78" s="83" t="s">
        <v>381</v>
      </c>
      <c r="K78" s="83" t="s">
        <v>382</v>
      </c>
      <c r="L78" s="86" t="s">
        <v>383</v>
      </c>
      <c r="M78" s="83" t="s">
        <v>384</v>
      </c>
      <c r="N78" s="86" t="s">
        <v>385</v>
      </c>
      <c r="O78" s="83" t="s">
        <v>386</v>
      </c>
      <c r="P78" s="78"/>
      <c r="Q78" s="78"/>
      <c r="R78" s="78"/>
      <c r="S78" s="78"/>
      <c r="T78" s="78"/>
      <c r="U78" s="78"/>
      <c r="V78" s="78"/>
      <c r="W78" s="79"/>
      <c r="X78" s="79"/>
    </row>
    <row r="79" spans="1:24" ht="39.75" customHeight="1" x14ac:dyDescent="0.3">
      <c r="A79" s="127"/>
      <c r="B79" s="127"/>
      <c r="C79" s="87">
        <v>54</v>
      </c>
      <c r="D79" s="105" t="s">
        <v>552</v>
      </c>
      <c r="E79" s="107" t="s">
        <v>116</v>
      </c>
      <c r="F79" s="96" t="s">
        <v>488</v>
      </c>
      <c r="G79" s="93">
        <v>44562</v>
      </c>
      <c r="H79" s="93">
        <v>44925</v>
      </c>
      <c r="I79" s="108" t="s">
        <v>553</v>
      </c>
      <c r="J79" s="17" t="s">
        <v>554</v>
      </c>
      <c r="K79" s="30"/>
      <c r="L79" s="30"/>
      <c r="M79" s="30"/>
      <c r="N79" s="30"/>
      <c r="O79" s="30"/>
      <c r="P79" s="78"/>
      <c r="Q79" s="78"/>
      <c r="R79" s="78"/>
      <c r="S79" s="78"/>
      <c r="T79" s="78"/>
      <c r="U79" s="78"/>
      <c r="V79" s="78"/>
      <c r="W79" s="79"/>
      <c r="X79" s="79"/>
    </row>
    <row r="80" spans="1:24" ht="39.75" customHeight="1" x14ac:dyDescent="0.3">
      <c r="A80" s="127"/>
      <c r="B80" s="127"/>
      <c r="C80" s="87">
        <v>55</v>
      </c>
      <c r="D80" s="95" t="s">
        <v>555</v>
      </c>
      <c r="E80" s="96" t="s">
        <v>556</v>
      </c>
      <c r="F80" s="96"/>
      <c r="G80" s="94">
        <v>44562</v>
      </c>
      <c r="H80" s="94">
        <v>44926</v>
      </c>
      <c r="I80" s="95" t="s">
        <v>557</v>
      </c>
      <c r="J80" s="30" t="s">
        <v>558</v>
      </c>
      <c r="K80" s="30"/>
      <c r="L80" s="30"/>
      <c r="M80" s="30"/>
      <c r="N80" s="30"/>
      <c r="O80" s="30"/>
      <c r="P80" s="78"/>
      <c r="Q80" s="78"/>
      <c r="R80" s="78"/>
      <c r="S80" s="78"/>
      <c r="T80" s="78"/>
      <c r="U80" s="78"/>
      <c r="V80" s="78"/>
      <c r="W80" s="79"/>
      <c r="X80" s="79"/>
    </row>
    <row r="81" spans="1:24" ht="39.75" customHeight="1" x14ac:dyDescent="0.3">
      <c r="A81" s="127"/>
      <c r="B81" s="127"/>
      <c r="C81" s="87">
        <v>56</v>
      </c>
      <c r="D81" s="105" t="s">
        <v>559</v>
      </c>
      <c r="E81" s="107" t="s">
        <v>116</v>
      </c>
      <c r="F81" s="96" t="s">
        <v>560</v>
      </c>
      <c r="G81" s="93">
        <v>44562</v>
      </c>
      <c r="H81" s="93">
        <v>44925</v>
      </c>
      <c r="I81" s="30" t="s">
        <v>561</v>
      </c>
      <c r="J81" s="17" t="s">
        <v>562</v>
      </c>
      <c r="K81" s="30"/>
      <c r="L81" s="30"/>
      <c r="M81" s="30"/>
      <c r="N81" s="30"/>
      <c r="O81" s="30"/>
      <c r="P81" s="78"/>
      <c r="Q81" s="78"/>
      <c r="R81" s="78"/>
      <c r="S81" s="78"/>
      <c r="T81" s="78"/>
      <c r="U81" s="78"/>
      <c r="V81" s="78"/>
      <c r="W81" s="79"/>
      <c r="X81" s="79"/>
    </row>
    <row r="82" spans="1:24" ht="39.75" customHeight="1" x14ac:dyDescent="0.3">
      <c r="A82" s="127"/>
      <c r="B82" s="127"/>
      <c r="C82" s="87">
        <v>57</v>
      </c>
      <c r="D82" s="92" t="s">
        <v>563</v>
      </c>
      <c r="E82" s="107" t="s">
        <v>564</v>
      </c>
      <c r="F82" s="107" t="s">
        <v>565</v>
      </c>
      <c r="G82" s="93">
        <v>44562</v>
      </c>
      <c r="H82" s="93">
        <v>44926</v>
      </c>
      <c r="I82" s="90" t="s">
        <v>566</v>
      </c>
      <c r="J82" s="17" t="s">
        <v>567</v>
      </c>
      <c r="K82" s="30"/>
      <c r="L82" s="30"/>
      <c r="M82" s="30"/>
      <c r="N82" s="30"/>
      <c r="O82" s="30"/>
      <c r="P82" s="78"/>
      <c r="Q82" s="78"/>
      <c r="R82" s="78"/>
      <c r="S82" s="78"/>
      <c r="T82" s="78"/>
      <c r="U82" s="78"/>
      <c r="V82" s="78"/>
      <c r="W82" s="79"/>
      <c r="X82" s="79"/>
    </row>
    <row r="83" spans="1:24" ht="39.75" customHeight="1" x14ac:dyDescent="0.3">
      <c r="A83" s="127"/>
      <c r="B83" s="127"/>
      <c r="C83" s="87">
        <v>58</v>
      </c>
      <c r="D83" s="105" t="s">
        <v>568</v>
      </c>
      <c r="E83" s="107" t="s">
        <v>116</v>
      </c>
      <c r="F83" s="96" t="s">
        <v>488</v>
      </c>
      <c r="G83" s="93">
        <v>44562</v>
      </c>
      <c r="H83" s="93">
        <v>44925</v>
      </c>
      <c r="I83" s="30" t="s">
        <v>569</v>
      </c>
      <c r="J83" s="17" t="s">
        <v>570</v>
      </c>
      <c r="K83" s="30"/>
      <c r="L83" s="30"/>
      <c r="M83" s="30"/>
      <c r="N83" s="30"/>
      <c r="O83" s="30"/>
      <c r="P83" s="78"/>
      <c r="Q83" s="78"/>
      <c r="R83" s="78"/>
      <c r="S83" s="78"/>
      <c r="T83" s="78"/>
      <c r="U83" s="78"/>
      <c r="V83" s="78"/>
      <c r="W83" s="79"/>
      <c r="X83" s="79"/>
    </row>
    <row r="84" spans="1:24" ht="39.75" customHeight="1" x14ac:dyDescent="0.3">
      <c r="A84" s="127"/>
      <c r="B84" s="127"/>
      <c r="C84" s="87">
        <v>59</v>
      </c>
      <c r="D84" s="105" t="s">
        <v>571</v>
      </c>
      <c r="E84" s="107" t="s">
        <v>116</v>
      </c>
      <c r="F84" s="107" t="s">
        <v>572</v>
      </c>
      <c r="G84" s="93">
        <v>44562</v>
      </c>
      <c r="H84" s="93">
        <v>44925</v>
      </c>
      <c r="I84" s="30" t="s">
        <v>573</v>
      </c>
      <c r="J84" s="17" t="s">
        <v>574</v>
      </c>
      <c r="K84" s="30"/>
      <c r="L84" s="30"/>
      <c r="M84" s="30"/>
      <c r="N84" s="30"/>
      <c r="O84" s="30"/>
      <c r="P84" s="78"/>
      <c r="Q84" s="78"/>
      <c r="R84" s="78"/>
      <c r="S84" s="78"/>
      <c r="T84" s="78"/>
      <c r="U84" s="78"/>
      <c r="V84" s="78"/>
      <c r="W84" s="79"/>
      <c r="X84" s="79"/>
    </row>
    <row r="85" spans="1:24" ht="39.75" customHeight="1" x14ac:dyDescent="0.3">
      <c r="A85" s="127"/>
      <c r="B85" s="127"/>
      <c r="C85" s="87">
        <v>60</v>
      </c>
      <c r="D85" s="105" t="s">
        <v>575</v>
      </c>
      <c r="E85" s="107" t="s">
        <v>116</v>
      </c>
      <c r="F85" s="107" t="s">
        <v>576</v>
      </c>
      <c r="G85" s="93">
        <v>44562</v>
      </c>
      <c r="H85" s="93">
        <v>44925</v>
      </c>
      <c r="I85" s="30" t="s">
        <v>577</v>
      </c>
      <c r="J85" s="17" t="s">
        <v>578</v>
      </c>
      <c r="K85" s="30"/>
      <c r="L85" s="30"/>
      <c r="M85" s="30"/>
      <c r="N85" s="30"/>
      <c r="O85" s="30"/>
      <c r="P85" s="78"/>
      <c r="Q85" s="78"/>
      <c r="R85" s="78"/>
      <c r="S85" s="78"/>
      <c r="T85" s="78"/>
      <c r="U85" s="78"/>
      <c r="V85" s="78"/>
      <c r="W85" s="79"/>
      <c r="X85" s="79"/>
    </row>
    <row r="86" spans="1:24" ht="39.75" customHeight="1" x14ac:dyDescent="0.3">
      <c r="A86" s="127"/>
      <c r="B86" s="128"/>
      <c r="C86" s="87">
        <v>61</v>
      </c>
      <c r="D86" s="95" t="s">
        <v>579</v>
      </c>
      <c r="E86" s="96" t="s">
        <v>556</v>
      </c>
      <c r="F86" s="107" t="s">
        <v>580</v>
      </c>
      <c r="G86" s="94">
        <v>44562</v>
      </c>
      <c r="H86" s="94">
        <v>44926</v>
      </c>
      <c r="I86" s="95" t="s">
        <v>581</v>
      </c>
      <c r="J86" s="30" t="s">
        <v>582</v>
      </c>
      <c r="K86" s="30"/>
      <c r="L86" s="30"/>
      <c r="M86" s="30"/>
      <c r="N86" s="30"/>
      <c r="O86" s="30"/>
      <c r="P86" s="78"/>
      <c r="Q86" s="78"/>
      <c r="R86" s="78"/>
      <c r="S86" s="78"/>
      <c r="T86" s="78"/>
      <c r="U86" s="78"/>
      <c r="V86" s="78"/>
      <c r="W86" s="79"/>
      <c r="X86" s="79"/>
    </row>
    <row r="87" spans="1:24" ht="39.75" customHeight="1" x14ac:dyDescent="0.3">
      <c r="A87" s="127"/>
      <c r="B87" s="147" t="s">
        <v>135</v>
      </c>
      <c r="C87" s="145" t="s">
        <v>136</v>
      </c>
      <c r="D87" s="139"/>
      <c r="E87" s="139"/>
      <c r="F87" s="139"/>
      <c r="G87" s="139"/>
      <c r="H87" s="142"/>
      <c r="I87" s="146" t="s">
        <v>373</v>
      </c>
      <c r="J87" s="139"/>
      <c r="K87" s="139"/>
      <c r="L87" s="139"/>
      <c r="M87" s="139"/>
      <c r="N87" s="139"/>
      <c r="O87" s="142"/>
      <c r="P87" s="78"/>
      <c r="Q87" s="78"/>
      <c r="R87" s="78"/>
      <c r="S87" s="78"/>
      <c r="T87" s="78"/>
      <c r="U87" s="78"/>
      <c r="V87" s="78"/>
      <c r="W87" s="79"/>
      <c r="X87" s="79"/>
    </row>
    <row r="88" spans="1:24" ht="39.75" customHeight="1" x14ac:dyDescent="0.3">
      <c r="A88" s="127"/>
      <c r="B88" s="127"/>
      <c r="C88" s="83" t="s">
        <v>374</v>
      </c>
      <c r="D88" s="83" t="s">
        <v>403</v>
      </c>
      <c r="E88" s="83" t="s">
        <v>376</v>
      </c>
      <c r="F88" s="84" t="s">
        <v>377</v>
      </c>
      <c r="G88" s="85" t="s">
        <v>378</v>
      </c>
      <c r="H88" s="85" t="s">
        <v>379</v>
      </c>
      <c r="I88" s="83" t="s">
        <v>380</v>
      </c>
      <c r="J88" s="83" t="s">
        <v>381</v>
      </c>
      <c r="K88" s="83" t="s">
        <v>382</v>
      </c>
      <c r="L88" s="86" t="s">
        <v>383</v>
      </c>
      <c r="M88" s="83" t="s">
        <v>384</v>
      </c>
      <c r="N88" s="86" t="s">
        <v>385</v>
      </c>
      <c r="O88" s="83" t="s">
        <v>386</v>
      </c>
      <c r="P88" s="78"/>
      <c r="Q88" s="78"/>
      <c r="R88" s="78"/>
      <c r="S88" s="78"/>
      <c r="T88" s="78"/>
      <c r="U88" s="78"/>
      <c r="V88" s="78"/>
      <c r="W88" s="79"/>
      <c r="X88" s="79"/>
    </row>
    <row r="89" spans="1:24" ht="39.75" customHeight="1" x14ac:dyDescent="0.3">
      <c r="A89" s="127"/>
      <c r="B89" s="127"/>
      <c r="C89" s="87">
        <v>62</v>
      </c>
      <c r="D89" s="105" t="s">
        <v>568</v>
      </c>
      <c r="E89" s="107" t="s">
        <v>116</v>
      </c>
      <c r="F89" s="93"/>
      <c r="G89" s="93">
        <v>44562</v>
      </c>
      <c r="H89" s="93">
        <v>44925</v>
      </c>
      <c r="I89" s="30" t="s">
        <v>583</v>
      </c>
      <c r="J89" s="17" t="s">
        <v>584</v>
      </c>
      <c r="K89" s="30"/>
      <c r="L89" s="30"/>
      <c r="M89" s="30"/>
      <c r="N89" s="30"/>
      <c r="O89" s="30"/>
      <c r="P89" s="78"/>
      <c r="Q89" s="78"/>
      <c r="R89" s="78"/>
      <c r="S89" s="78"/>
      <c r="T89" s="78"/>
      <c r="U89" s="78"/>
      <c r="V89" s="78"/>
      <c r="W89" s="79"/>
      <c r="X89" s="79"/>
    </row>
    <row r="90" spans="1:24" ht="39.75" customHeight="1" x14ac:dyDescent="0.3">
      <c r="A90" s="127"/>
      <c r="B90" s="127"/>
      <c r="C90" s="87">
        <v>63</v>
      </c>
      <c r="D90" s="105" t="s">
        <v>585</v>
      </c>
      <c r="E90" s="107" t="s">
        <v>116</v>
      </c>
      <c r="F90" s="107" t="s">
        <v>106</v>
      </c>
      <c r="G90" s="93">
        <v>44562</v>
      </c>
      <c r="H90" s="93">
        <v>44925</v>
      </c>
      <c r="I90" s="30" t="s">
        <v>586</v>
      </c>
      <c r="J90" s="17" t="s">
        <v>587</v>
      </c>
      <c r="K90" s="30"/>
      <c r="L90" s="30"/>
      <c r="M90" s="30"/>
      <c r="N90" s="30"/>
      <c r="O90" s="30"/>
      <c r="P90" s="78"/>
      <c r="Q90" s="78"/>
      <c r="R90" s="78"/>
      <c r="S90" s="78"/>
      <c r="T90" s="78"/>
      <c r="U90" s="78"/>
      <c r="V90" s="78"/>
      <c r="W90" s="79"/>
      <c r="X90" s="79"/>
    </row>
    <row r="91" spans="1:24" ht="39.75" customHeight="1" x14ac:dyDescent="0.3">
      <c r="A91" s="127"/>
      <c r="B91" s="128"/>
      <c r="C91" s="87">
        <v>64</v>
      </c>
      <c r="D91" s="105" t="s">
        <v>588</v>
      </c>
      <c r="E91" s="107" t="s">
        <v>116</v>
      </c>
      <c r="F91" s="93"/>
      <c r="G91" s="93">
        <v>44562</v>
      </c>
      <c r="H91" s="93">
        <v>44925</v>
      </c>
      <c r="I91" s="30" t="s">
        <v>589</v>
      </c>
      <c r="J91" s="17" t="s">
        <v>590</v>
      </c>
      <c r="K91" s="30"/>
      <c r="L91" s="30"/>
      <c r="M91" s="30"/>
      <c r="N91" s="30"/>
      <c r="O91" s="30"/>
      <c r="P91" s="78"/>
      <c r="Q91" s="78"/>
      <c r="R91" s="78"/>
      <c r="S91" s="78"/>
      <c r="T91" s="78"/>
      <c r="U91" s="78"/>
      <c r="V91" s="78"/>
      <c r="W91" s="79"/>
      <c r="X91" s="79"/>
    </row>
    <row r="92" spans="1:24" ht="39.75" customHeight="1" x14ac:dyDescent="0.3">
      <c r="A92" s="127"/>
      <c r="B92" s="147" t="s">
        <v>144</v>
      </c>
      <c r="C92" s="145" t="s">
        <v>145</v>
      </c>
      <c r="D92" s="139"/>
      <c r="E92" s="139"/>
      <c r="F92" s="139"/>
      <c r="G92" s="139"/>
      <c r="H92" s="142"/>
      <c r="I92" s="146" t="s">
        <v>373</v>
      </c>
      <c r="J92" s="139"/>
      <c r="K92" s="139"/>
      <c r="L92" s="139"/>
      <c r="M92" s="139"/>
      <c r="N92" s="139"/>
      <c r="O92" s="142"/>
      <c r="P92" s="78"/>
      <c r="Q92" s="78"/>
      <c r="R92" s="78"/>
      <c r="S92" s="78"/>
      <c r="T92" s="78"/>
      <c r="U92" s="78"/>
      <c r="V92" s="78"/>
      <c r="W92" s="79"/>
      <c r="X92" s="79"/>
    </row>
    <row r="93" spans="1:24" ht="39.75" customHeight="1" x14ac:dyDescent="0.3">
      <c r="A93" s="127"/>
      <c r="B93" s="127"/>
      <c r="C93" s="83" t="s">
        <v>374</v>
      </c>
      <c r="D93" s="83" t="s">
        <v>403</v>
      </c>
      <c r="E93" s="83" t="s">
        <v>376</v>
      </c>
      <c r="F93" s="84" t="s">
        <v>377</v>
      </c>
      <c r="G93" s="85" t="s">
        <v>378</v>
      </c>
      <c r="H93" s="85" t="s">
        <v>379</v>
      </c>
      <c r="I93" s="83" t="s">
        <v>380</v>
      </c>
      <c r="J93" s="83" t="s">
        <v>381</v>
      </c>
      <c r="K93" s="83" t="s">
        <v>382</v>
      </c>
      <c r="L93" s="86" t="s">
        <v>383</v>
      </c>
      <c r="M93" s="83" t="s">
        <v>384</v>
      </c>
      <c r="N93" s="86" t="s">
        <v>385</v>
      </c>
      <c r="O93" s="83" t="s">
        <v>386</v>
      </c>
      <c r="P93" s="78"/>
      <c r="Q93" s="78"/>
      <c r="R93" s="78"/>
      <c r="S93" s="78"/>
      <c r="T93" s="78"/>
      <c r="U93" s="78"/>
      <c r="V93" s="78"/>
      <c r="W93" s="79"/>
      <c r="X93" s="79"/>
    </row>
    <row r="94" spans="1:24" ht="39.75" customHeight="1" x14ac:dyDescent="0.3">
      <c r="A94" s="127"/>
      <c r="B94" s="127"/>
      <c r="C94" s="87">
        <v>65</v>
      </c>
      <c r="D94" s="105" t="s">
        <v>591</v>
      </c>
      <c r="E94" s="107" t="s">
        <v>592</v>
      </c>
      <c r="F94" s="107" t="s">
        <v>593</v>
      </c>
      <c r="G94" s="93">
        <v>44562</v>
      </c>
      <c r="H94" s="93">
        <v>44925</v>
      </c>
      <c r="I94" s="30" t="s">
        <v>594</v>
      </c>
      <c r="J94" s="17" t="s">
        <v>595</v>
      </c>
      <c r="K94" s="30"/>
      <c r="L94" s="30"/>
      <c r="M94" s="30"/>
      <c r="N94" s="30"/>
      <c r="O94" s="30"/>
      <c r="P94" s="78"/>
      <c r="Q94" s="78"/>
      <c r="R94" s="78"/>
      <c r="S94" s="78"/>
      <c r="T94" s="78"/>
      <c r="U94" s="78"/>
      <c r="V94" s="78"/>
      <c r="W94" s="79"/>
      <c r="X94" s="79"/>
    </row>
    <row r="95" spans="1:24" ht="39.75" customHeight="1" x14ac:dyDescent="0.3">
      <c r="A95" s="127"/>
      <c r="B95" s="127"/>
      <c r="C95" s="87">
        <v>66</v>
      </c>
      <c r="D95" s="105" t="s">
        <v>596</v>
      </c>
      <c r="E95" s="107" t="s">
        <v>116</v>
      </c>
      <c r="F95" s="107"/>
      <c r="G95" s="93">
        <v>44562</v>
      </c>
      <c r="H95" s="93">
        <v>44925</v>
      </c>
      <c r="I95" s="30" t="s">
        <v>597</v>
      </c>
      <c r="J95" s="17" t="s">
        <v>598</v>
      </c>
      <c r="K95" s="30"/>
      <c r="L95" s="30"/>
      <c r="M95" s="30"/>
      <c r="N95" s="30"/>
      <c r="O95" s="30"/>
      <c r="P95" s="78"/>
      <c r="Q95" s="78"/>
      <c r="R95" s="78"/>
      <c r="S95" s="78"/>
      <c r="T95" s="78"/>
      <c r="U95" s="78"/>
      <c r="V95" s="78"/>
      <c r="W95" s="79"/>
      <c r="X95" s="79"/>
    </row>
    <row r="96" spans="1:24" ht="39.75" customHeight="1" x14ac:dyDescent="0.3">
      <c r="A96" s="127"/>
      <c r="B96" s="128"/>
      <c r="C96" s="87">
        <v>67</v>
      </c>
      <c r="D96" s="105" t="s">
        <v>599</v>
      </c>
      <c r="E96" s="107" t="s">
        <v>116</v>
      </c>
      <c r="F96" s="93"/>
      <c r="G96" s="93">
        <v>44562</v>
      </c>
      <c r="H96" s="93">
        <v>44925</v>
      </c>
      <c r="I96" s="30" t="s">
        <v>597</v>
      </c>
      <c r="J96" s="17" t="s">
        <v>598</v>
      </c>
      <c r="K96" s="30"/>
      <c r="L96" s="30"/>
      <c r="M96" s="30"/>
      <c r="N96" s="30"/>
      <c r="O96" s="30"/>
      <c r="P96" s="78"/>
      <c r="Q96" s="78"/>
      <c r="R96" s="78"/>
      <c r="S96" s="78"/>
      <c r="T96" s="78"/>
      <c r="U96" s="78"/>
      <c r="V96" s="78"/>
      <c r="W96" s="79"/>
      <c r="X96" s="79"/>
    </row>
    <row r="97" spans="1:24" ht="39.75" customHeight="1" x14ac:dyDescent="0.3">
      <c r="A97" s="127"/>
      <c r="B97" s="147" t="s">
        <v>154</v>
      </c>
      <c r="C97" s="145" t="s">
        <v>155</v>
      </c>
      <c r="D97" s="139"/>
      <c r="E97" s="139"/>
      <c r="F97" s="139"/>
      <c r="G97" s="139"/>
      <c r="H97" s="142"/>
      <c r="I97" s="146" t="s">
        <v>373</v>
      </c>
      <c r="J97" s="139"/>
      <c r="K97" s="139"/>
      <c r="L97" s="139"/>
      <c r="M97" s="139"/>
      <c r="N97" s="139"/>
      <c r="O97" s="142"/>
      <c r="P97" s="78"/>
      <c r="Q97" s="78"/>
      <c r="R97" s="78"/>
      <c r="S97" s="78"/>
      <c r="T97" s="78"/>
      <c r="U97" s="78"/>
      <c r="V97" s="78"/>
      <c r="W97" s="79"/>
      <c r="X97" s="79"/>
    </row>
    <row r="98" spans="1:24" ht="39.75" customHeight="1" x14ac:dyDescent="0.3">
      <c r="A98" s="127"/>
      <c r="B98" s="127"/>
      <c r="C98" s="83" t="s">
        <v>374</v>
      </c>
      <c r="D98" s="83" t="s">
        <v>403</v>
      </c>
      <c r="E98" s="83" t="s">
        <v>376</v>
      </c>
      <c r="F98" s="84" t="s">
        <v>377</v>
      </c>
      <c r="G98" s="85" t="s">
        <v>378</v>
      </c>
      <c r="H98" s="85" t="s">
        <v>379</v>
      </c>
      <c r="I98" s="83" t="s">
        <v>380</v>
      </c>
      <c r="J98" s="83" t="s">
        <v>381</v>
      </c>
      <c r="K98" s="83" t="s">
        <v>382</v>
      </c>
      <c r="L98" s="86" t="s">
        <v>383</v>
      </c>
      <c r="M98" s="83" t="s">
        <v>384</v>
      </c>
      <c r="N98" s="86" t="s">
        <v>385</v>
      </c>
      <c r="O98" s="83" t="s">
        <v>386</v>
      </c>
      <c r="P98" s="78"/>
      <c r="Q98" s="78"/>
      <c r="R98" s="78"/>
      <c r="S98" s="78"/>
      <c r="T98" s="78"/>
      <c r="U98" s="78"/>
      <c r="V98" s="78"/>
      <c r="W98" s="79"/>
      <c r="X98" s="79"/>
    </row>
    <row r="99" spans="1:24" ht="39.75" customHeight="1" x14ac:dyDescent="0.3">
      <c r="A99" s="127"/>
      <c r="B99" s="127"/>
      <c r="C99" s="87">
        <v>68</v>
      </c>
      <c r="D99" s="105" t="s">
        <v>600</v>
      </c>
      <c r="E99" s="107" t="s">
        <v>116</v>
      </c>
      <c r="F99" s="109"/>
      <c r="G99" s="93">
        <v>44562</v>
      </c>
      <c r="H99" s="93">
        <v>44925</v>
      </c>
      <c r="I99" s="30" t="s">
        <v>601</v>
      </c>
      <c r="J99" s="17" t="s">
        <v>602</v>
      </c>
      <c r="K99" s="30"/>
      <c r="L99" s="30"/>
      <c r="M99" s="30"/>
      <c r="N99" s="30"/>
      <c r="O99" s="30"/>
      <c r="P99" s="78"/>
      <c r="Q99" s="78"/>
      <c r="R99" s="78"/>
      <c r="S99" s="78"/>
      <c r="T99" s="78"/>
      <c r="U99" s="78"/>
      <c r="V99" s="78"/>
      <c r="W99" s="79"/>
      <c r="X99" s="79"/>
    </row>
    <row r="100" spans="1:24" ht="39.75" customHeight="1" x14ac:dyDescent="0.3">
      <c r="A100" s="127"/>
      <c r="B100" s="127"/>
      <c r="C100" s="87">
        <v>69</v>
      </c>
      <c r="D100" s="105" t="s">
        <v>603</v>
      </c>
      <c r="E100" s="107" t="s">
        <v>116</v>
      </c>
      <c r="F100" s="107" t="s">
        <v>471</v>
      </c>
      <c r="G100" s="93">
        <v>44562</v>
      </c>
      <c r="H100" s="93">
        <v>44925</v>
      </c>
      <c r="I100" s="30" t="s">
        <v>604</v>
      </c>
      <c r="J100" s="17" t="s">
        <v>605</v>
      </c>
      <c r="K100" s="30"/>
      <c r="L100" s="30"/>
      <c r="M100" s="30"/>
      <c r="N100" s="30"/>
      <c r="O100" s="30"/>
      <c r="P100" s="78"/>
      <c r="Q100" s="78"/>
      <c r="R100" s="78"/>
      <c r="S100" s="78"/>
      <c r="T100" s="78"/>
      <c r="U100" s="78"/>
      <c r="V100" s="78"/>
      <c r="W100" s="79"/>
      <c r="X100" s="79"/>
    </row>
    <row r="101" spans="1:24" ht="39.75" customHeight="1" x14ac:dyDescent="0.3">
      <c r="A101" s="127"/>
      <c r="B101" s="127"/>
      <c r="C101" s="87">
        <v>70</v>
      </c>
      <c r="D101" s="105" t="s">
        <v>606</v>
      </c>
      <c r="E101" s="107" t="s">
        <v>116</v>
      </c>
      <c r="F101" s="107" t="s">
        <v>471</v>
      </c>
      <c r="G101" s="93">
        <v>44562</v>
      </c>
      <c r="H101" s="93">
        <v>44925</v>
      </c>
      <c r="I101" s="30" t="s">
        <v>607</v>
      </c>
      <c r="J101" s="17" t="s">
        <v>608</v>
      </c>
      <c r="K101" s="30"/>
      <c r="L101" s="30"/>
      <c r="M101" s="30"/>
      <c r="N101" s="30"/>
      <c r="O101" s="30"/>
      <c r="P101" s="78"/>
      <c r="Q101" s="78"/>
      <c r="R101" s="78"/>
      <c r="S101" s="78"/>
      <c r="T101" s="78"/>
      <c r="U101" s="78"/>
      <c r="V101" s="78"/>
      <c r="W101" s="79"/>
      <c r="X101" s="79"/>
    </row>
    <row r="102" spans="1:24" ht="39.75" customHeight="1" x14ac:dyDescent="0.3">
      <c r="A102" s="127"/>
      <c r="B102" s="127"/>
      <c r="C102" s="87">
        <v>71</v>
      </c>
      <c r="D102" s="105" t="s">
        <v>609</v>
      </c>
      <c r="E102" s="107" t="s">
        <v>116</v>
      </c>
      <c r="F102" s="109"/>
      <c r="G102" s="93">
        <v>44562</v>
      </c>
      <c r="H102" s="93">
        <v>44925</v>
      </c>
      <c r="I102" s="30" t="s">
        <v>610</v>
      </c>
      <c r="J102" s="17" t="s">
        <v>611</v>
      </c>
      <c r="K102" s="30"/>
      <c r="L102" s="30"/>
      <c r="M102" s="30"/>
      <c r="N102" s="30"/>
      <c r="O102" s="30"/>
      <c r="P102" s="78"/>
      <c r="Q102" s="78"/>
      <c r="R102" s="78"/>
      <c r="S102" s="78"/>
      <c r="T102" s="78"/>
      <c r="U102" s="78"/>
      <c r="V102" s="78"/>
      <c r="W102" s="79"/>
      <c r="X102" s="79"/>
    </row>
    <row r="103" spans="1:24" ht="39.75" customHeight="1" x14ac:dyDescent="0.3">
      <c r="A103" s="127"/>
      <c r="B103" s="127"/>
      <c r="C103" s="145" t="s">
        <v>164</v>
      </c>
      <c r="D103" s="139"/>
      <c r="E103" s="139"/>
      <c r="F103" s="139"/>
      <c r="G103" s="139"/>
      <c r="H103" s="142"/>
      <c r="I103" s="146" t="s">
        <v>373</v>
      </c>
      <c r="J103" s="139"/>
      <c r="K103" s="139"/>
      <c r="L103" s="139"/>
      <c r="M103" s="139"/>
      <c r="N103" s="139"/>
      <c r="O103" s="142"/>
      <c r="P103" s="78"/>
      <c r="Q103" s="78"/>
      <c r="R103" s="78"/>
      <c r="S103" s="78"/>
      <c r="T103" s="78"/>
      <c r="U103" s="78"/>
      <c r="V103" s="78"/>
      <c r="W103" s="79"/>
      <c r="X103" s="79"/>
    </row>
    <row r="104" spans="1:24" ht="39.75" customHeight="1" x14ac:dyDescent="0.3">
      <c r="A104" s="127"/>
      <c r="B104" s="127"/>
      <c r="C104" s="83" t="s">
        <v>374</v>
      </c>
      <c r="D104" s="110" t="s">
        <v>403</v>
      </c>
      <c r="E104" s="110" t="s">
        <v>376</v>
      </c>
      <c r="F104" s="110" t="s">
        <v>377</v>
      </c>
      <c r="G104" s="110" t="s">
        <v>378</v>
      </c>
      <c r="H104" s="110" t="s">
        <v>379</v>
      </c>
      <c r="I104" s="83" t="s">
        <v>380</v>
      </c>
      <c r="J104" s="83" t="s">
        <v>381</v>
      </c>
      <c r="K104" s="83" t="s">
        <v>382</v>
      </c>
      <c r="L104" s="86" t="s">
        <v>383</v>
      </c>
      <c r="M104" s="83" t="s">
        <v>384</v>
      </c>
      <c r="N104" s="86" t="s">
        <v>385</v>
      </c>
      <c r="O104" s="83" t="s">
        <v>386</v>
      </c>
      <c r="P104" s="78"/>
      <c r="Q104" s="78"/>
      <c r="R104" s="78"/>
      <c r="S104" s="78"/>
      <c r="T104" s="78"/>
      <c r="U104" s="78"/>
      <c r="V104" s="78"/>
      <c r="W104" s="79"/>
      <c r="X104" s="79"/>
    </row>
    <row r="105" spans="1:24" ht="39.75" customHeight="1" x14ac:dyDescent="0.3">
      <c r="A105" s="127"/>
      <c r="B105" s="127"/>
      <c r="C105" s="87">
        <v>72</v>
      </c>
      <c r="D105" s="105" t="s">
        <v>612</v>
      </c>
      <c r="E105" s="107" t="s">
        <v>116</v>
      </c>
      <c r="F105" s="93"/>
      <c r="G105" s="93">
        <v>44562</v>
      </c>
      <c r="H105" s="93">
        <v>44925</v>
      </c>
      <c r="I105" s="30" t="s">
        <v>613</v>
      </c>
      <c r="J105" s="17" t="s">
        <v>614</v>
      </c>
      <c r="K105" s="30"/>
      <c r="L105" s="30"/>
      <c r="M105" s="30"/>
      <c r="N105" s="30"/>
      <c r="O105" s="30"/>
      <c r="P105" s="78"/>
      <c r="Q105" s="78"/>
      <c r="R105" s="78"/>
      <c r="S105" s="78"/>
      <c r="T105" s="78"/>
      <c r="U105" s="78"/>
      <c r="V105" s="78"/>
      <c r="W105" s="79"/>
      <c r="X105" s="79"/>
    </row>
    <row r="106" spans="1:24" ht="39.75" customHeight="1" x14ac:dyDescent="0.3">
      <c r="A106" s="127"/>
      <c r="B106" s="127"/>
      <c r="C106" s="87">
        <v>73</v>
      </c>
      <c r="D106" s="105" t="s">
        <v>615</v>
      </c>
      <c r="E106" s="107" t="s">
        <v>116</v>
      </c>
      <c r="F106" s="93"/>
      <c r="G106" s="93">
        <v>44562</v>
      </c>
      <c r="H106" s="93">
        <v>44925</v>
      </c>
      <c r="I106" s="30" t="s">
        <v>616</v>
      </c>
      <c r="J106" s="17" t="s">
        <v>617</v>
      </c>
      <c r="K106" s="30"/>
      <c r="L106" s="30"/>
      <c r="M106" s="30"/>
      <c r="N106" s="30"/>
      <c r="O106" s="30"/>
      <c r="P106" s="78"/>
      <c r="Q106" s="78"/>
      <c r="R106" s="78"/>
      <c r="S106" s="78"/>
      <c r="T106" s="78"/>
      <c r="U106" s="78"/>
      <c r="V106" s="78"/>
      <c r="W106" s="79"/>
      <c r="X106" s="79"/>
    </row>
    <row r="107" spans="1:24" ht="39.75" customHeight="1" x14ac:dyDescent="0.3">
      <c r="A107" s="127"/>
      <c r="B107" s="127"/>
      <c r="C107" s="87">
        <v>74</v>
      </c>
      <c r="D107" s="52" t="s">
        <v>618</v>
      </c>
      <c r="E107" s="107" t="s">
        <v>116</v>
      </c>
      <c r="F107" s="93"/>
      <c r="G107" s="93">
        <v>44562</v>
      </c>
      <c r="H107" s="93">
        <v>44925</v>
      </c>
      <c r="I107" s="30" t="s">
        <v>619</v>
      </c>
      <c r="J107" s="17" t="s">
        <v>620</v>
      </c>
      <c r="K107" s="30"/>
      <c r="L107" s="30"/>
      <c r="M107" s="30"/>
      <c r="N107" s="30"/>
      <c r="O107" s="30"/>
      <c r="P107" s="78"/>
      <c r="Q107" s="78"/>
      <c r="R107" s="78"/>
      <c r="S107" s="78"/>
      <c r="T107" s="78"/>
      <c r="U107" s="78"/>
      <c r="V107" s="78"/>
      <c r="W107" s="79"/>
      <c r="X107" s="79"/>
    </row>
    <row r="108" spans="1:24" ht="39.75" customHeight="1" x14ac:dyDescent="0.3">
      <c r="A108" s="127"/>
      <c r="B108" s="127"/>
      <c r="C108" s="87">
        <v>75</v>
      </c>
      <c r="D108" s="105" t="s">
        <v>621</v>
      </c>
      <c r="E108" s="107" t="s">
        <v>116</v>
      </c>
      <c r="F108" s="93"/>
      <c r="G108" s="93">
        <v>44562</v>
      </c>
      <c r="H108" s="93">
        <v>44925</v>
      </c>
      <c r="I108" s="30" t="s">
        <v>622</v>
      </c>
      <c r="J108" s="17" t="s">
        <v>623</v>
      </c>
      <c r="K108" s="30"/>
      <c r="L108" s="30"/>
      <c r="M108" s="30"/>
      <c r="N108" s="30"/>
      <c r="O108" s="30"/>
      <c r="P108" s="78"/>
      <c r="Q108" s="78"/>
      <c r="R108" s="78"/>
      <c r="S108" s="78"/>
      <c r="T108" s="78"/>
      <c r="U108" s="78"/>
      <c r="V108" s="78"/>
      <c r="W108" s="79"/>
      <c r="X108" s="79"/>
    </row>
    <row r="109" spans="1:24" ht="39.75" customHeight="1" x14ac:dyDescent="0.3">
      <c r="A109" s="128"/>
      <c r="B109" s="128"/>
      <c r="C109" s="87">
        <v>76</v>
      </c>
      <c r="D109" s="105" t="s">
        <v>624</v>
      </c>
      <c r="E109" s="107" t="s">
        <v>116</v>
      </c>
      <c r="F109" s="93"/>
      <c r="G109" s="93">
        <v>44562</v>
      </c>
      <c r="H109" s="93">
        <v>44925</v>
      </c>
      <c r="I109" s="30" t="s">
        <v>625</v>
      </c>
      <c r="J109" s="17" t="s">
        <v>626</v>
      </c>
      <c r="K109" s="30"/>
      <c r="L109" s="30"/>
      <c r="M109" s="30"/>
      <c r="N109" s="30"/>
      <c r="O109" s="30"/>
      <c r="P109" s="78"/>
      <c r="Q109" s="78"/>
      <c r="R109" s="78"/>
      <c r="S109" s="78"/>
      <c r="T109" s="78"/>
      <c r="U109" s="78"/>
      <c r="V109" s="78"/>
      <c r="W109" s="79"/>
      <c r="X109" s="79"/>
    </row>
    <row r="110" spans="1:24" ht="39.75" customHeight="1" x14ac:dyDescent="0.3">
      <c r="A110" s="80" t="s">
        <v>5</v>
      </c>
      <c r="B110" s="80" t="s">
        <v>6</v>
      </c>
      <c r="C110" s="146" t="s">
        <v>372</v>
      </c>
      <c r="D110" s="139"/>
      <c r="E110" s="139"/>
      <c r="F110" s="139"/>
      <c r="G110" s="139"/>
      <c r="H110" s="142"/>
      <c r="I110" s="146"/>
      <c r="J110" s="139"/>
      <c r="K110" s="139"/>
      <c r="L110" s="139"/>
      <c r="M110" s="139"/>
      <c r="N110" s="139"/>
      <c r="O110" s="142"/>
      <c r="P110" s="78"/>
      <c r="Q110" s="78"/>
      <c r="R110" s="78"/>
      <c r="S110" s="78"/>
      <c r="T110" s="78"/>
      <c r="U110" s="78"/>
      <c r="V110" s="78"/>
      <c r="W110" s="79"/>
      <c r="X110" s="79"/>
    </row>
    <row r="111" spans="1:24" ht="39.75" customHeight="1" x14ac:dyDescent="0.3">
      <c r="A111" s="144" t="s">
        <v>172</v>
      </c>
      <c r="B111" s="147" t="s">
        <v>173</v>
      </c>
      <c r="C111" s="145" t="s">
        <v>174</v>
      </c>
      <c r="D111" s="139"/>
      <c r="E111" s="139"/>
      <c r="F111" s="139"/>
      <c r="G111" s="139"/>
      <c r="H111" s="142"/>
      <c r="I111" s="146" t="s">
        <v>373</v>
      </c>
      <c r="J111" s="139"/>
      <c r="K111" s="139"/>
      <c r="L111" s="139"/>
      <c r="M111" s="139"/>
      <c r="N111" s="139"/>
      <c r="O111" s="142"/>
      <c r="P111" s="78"/>
      <c r="Q111" s="78"/>
      <c r="R111" s="78"/>
      <c r="S111" s="78"/>
      <c r="T111" s="78"/>
      <c r="U111" s="78"/>
      <c r="V111" s="78"/>
      <c r="W111" s="79"/>
      <c r="X111" s="79"/>
    </row>
    <row r="112" spans="1:24" ht="39.75" customHeight="1" x14ac:dyDescent="0.3">
      <c r="A112" s="127"/>
      <c r="B112" s="127"/>
      <c r="C112" s="83" t="s">
        <v>374</v>
      </c>
      <c r="D112" s="83" t="s">
        <v>403</v>
      </c>
      <c r="E112" s="83" t="s">
        <v>376</v>
      </c>
      <c r="F112" s="84" t="s">
        <v>377</v>
      </c>
      <c r="G112" s="85" t="s">
        <v>378</v>
      </c>
      <c r="H112" s="85" t="s">
        <v>379</v>
      </c>
      <c r="I112" s="83" t="s">
        <v>380</v>
      </c>
      <c r="J112" s="83" t="s">
        <v>381</v>
      </c>
      <c r="K112" s="83" t="s">
        <v>382</v>
      </c>
      <c r="L112" s="86" t="s">
        <v>383</v>
      </c>
      <c r="M112" s="83" t="s">
        <v>384</v>
      </c>
      <c r="N112" s="86" t="s">
        <v>385</v>
      </c>
      <c r="O112" s="83" t="s">
        <v>386</v>
      </c>
      <c r="P112" s="78"/>
      <c r="Q112" s="78"/>
      <c r="R112" s="78"/>
      <c r="S112" s="78"/>
      <c r="T112" s="78"/>
      <c r="U112" s="78"/>
      <c r="V112" s="78"/>
      <c r="W112" s="79"/>
      <c r="X112" s="79"/>
    </row>
    <row r="113" spans="1:24" ht="39.75" customHeight="1" x14ac:dyDescent="0.3">
      <c r="A113" s="127"/>
      <c r="B113" s="127"/>
      <c r="C113" s="87">
        <v>77</v>
      </c>
      <c r="D113" s="105" t="s">
        <v>627</v>
      </c>
      <c r="E113" s="107" t="s">
        <v>116</v>
      </c>
      <c r="F113" s="93"/>
      <c r="G113" s="93">
        <v>44562</v>
      </c>
      <c r="H113" s="93">
        <v>44925</v>
      </c>
      <c r="I113" s="30" t="s">
        <v>628</v>
      </c>
      <c r="J113" s="17" t="s">
        <v>629</v>
      </c>
      <c r="K113" s="30"/>
      <c r="L113" s="30"/>
      <c r="M113" s="30"/>
      <c r="N113" s="30"/>
      <c r="O113" s="30"/>
      <c r="P113" s="78"/>
      <c r="Q113" s="78"/>
      <c r="R113" s="78"/>
      <c r="S113" s="78"/>
      <c r="T113" s="78"/>
      <c r="U113" s="78"/>
      <c r="V113" s="78"/>
      <c r="W113" s="79"/>
      <c r="X113" s="79"/>
    </row>
    <row r="114" spans="1:24" ht="39.75" customHeight="1" x14ac:dyDescent="0.3">
      <c r="A114" s="127"/>
      <c r="B114" s="127"/>
      <c r="C114" s="87">
        <v>78</v>
      </c>
      <c r="D114" s="105" t="s">
        <v>630</v>
      </c>
      <c r="E114" s="107" t="s">
        <v>116</v>
      </c>
      <c r="F114" s="93"/>
      <c r="G114" s="93">
        <v>44562</v>
      </c>
      <c r="H114" s="93">
        <v>44925</v>
      </c>
      <c r="I114" s="30" t="s">
        <v>631</v>
      </c>
      <c r="J114" s="17" t="s">
        <v>632</v>
      </c>
      <c r="K114" s="30"/>
      <c r="L114" s="30"/>
      <c r="M114" s="30"/>
      <c r="N114" s="30"/>
      <c r="O114" s="30"/>
      <c r="P114" s="78"/>
      <c r="Q114" s="78"/>
      <c r="R114" s="78"/>
      <c r="S114" s="78"/>
      <c r="T114" s="78"/>
      <c r="U114" s="78"/>
      <c r="V114" s="78"/>
      <c r="W114" s="79"/>
      <c r="X114" s="79"/>
    </row>
    <row r="115" spans="1:24" ht="39.75" customHeight="1" x14ac:dyDescent="0.3">
      <c r="A115" s="127"/>
      <c r="B115" s="127"/>
      <c r="C115" s="87">
        <v>79</v>
      </c>
      <c r="D115" s="92" t="s">
        <v>633</v>
      </c>
      <c r="E115" s="46" t="s">
        <v>106</v>
      </c>
      <c r="F115" s="46" t="s">
        <v>634</v>
      </c>
      <c r="G115" s="93">
        <v>44562</v>
      </c>
      <c r="H115" s="93">
        <v>44925</v>
      </c>
      <c r="I115" s="30" t="s">
        <v>635</v>
      </c>
      <c r="J115" s="17" t="s">
        <v>636</v>
      </c>
      <c r="K115" s="30"/>
      <c r="L115" s="30"/>
      <c r="M115" s="30"/>
      <c r="N115" s="30"/>
      <c r="O115" s="30"/>
      <c r="P115" s="78"/>
      <c r="Q115" s="78"/>
      <c r="R115" s="78"/>
      <c r="S115" s="78"/>
      <c r="T115" s="78"/>
      <c r="U115" s="78"/>
      <c r="V115" s="78"/>
      <c r="W115" s="79"/>
      <c r="X115" s="79"/>
    </row>
    <row r="116" spans="1:24" ht="39.75" customHeight="1" x14ac:dyDescent="0.3">
      <c r="A116" s="127"/>
      <c r="B116" s="127"/>
      <c r="C116" s="145" t="s">
        <v>183</v>
      </c>
      <c r="D116" s="139"/>
      <c r="E116" s="139"/>
      <c r="F116" s="139"/>
      <c r="G116" s="139"/>
      <c r="H116" s="142"/>
      <c r="I116" s="146" t="s">
        <v>373</v>
      </c>
      <c r="J116" s="139"/>
      <c r="K116" s="139"/>
      <c r="L116" s="139"/>
      <c r="M116" s="139"/>
      <c r="N116" s="139"/>
      <c r="O116" s="142"/>
      <c r="P116" s="78"/>
      <c r="Q116" s="78"/>
      <c r="R116" s="78"/>
      <c r="S116" s="78"/>
      <c r="T116" s="78"/>
      <c r="U116" s="78"/>
      <c r="V116" s="78"/>
      <c r="W116" s="79"/>
      <c r="X116" s="79"/>
    </row>
    <row r="117" spans="1:24" ht="39.75" customHeight="1" x14ac:dyDescent="0.3">
      <c r="A117" s="127"/>
      <c r="B117" s="127"/>
      <c r="C117" s="83" t="s">
        <v>374</v>
      </c>
      <c r="D117" s="83" t="s">
        <v>403</v>
      </c>
      <c r="E117" s="83" t="s">
        <v>376</v>
      </c>
      <c r="F117" s="84" t="s">
        <v>377</v>
      </c>
      <c r="G117" s="85" t="s">
        <v>378</v>
      </c>
      <c r="H117" s="85" t="s">
        <v>379</v>
      </c>
      <c r="I117" s="83" t="s">
        <v>380</v>
      </c>
      <c r="J117" s="83" t="s">
        <v>381</v>
      </c>
      <c r="K117" s="83" t="s">
        <v>382</v>
      </c>
      <c r="L117" s="86" t="s">
        <v>383</v>
      </c>
      <c r="M117" s="83" t="s">
        <v>384</v>
      </c>
      <c r="N117" s="86" t="s">
        <v>385</v>
      </c>
      <c r="O117" s="83" t="s">
        <v>386</v>
      </c>
      <c r="P117" s="78"/>
      <c r="Q117" s="78"/>
      <c r="R117" s="78"/>
      <c r="S117" s="78"/>
      <c r="T117" s="78"/>
      <c r="U117" s="78"/>
      <c r="V117" s="78"/>
      <c r="W117" s="79"/>
      <c r="X117" s="79"/>
    </row>
    <row r="118" spans="1:24" ht="39.75" customHeight="1" x14ac:dyDescent="0.3">
      <c r="A118" s="127"/>
      <c r="B118" s="127"/>
      <c r="C118" s="87">
        <v>80</v>
      </c>
      <c r="D118" s="45" t="s">
        <v>637</v>
      </c>
      <c r="E118" s="46" t="s">
        <v>106</v>
      </c>
      <c r="F118" s="46" t="s">
        <v>185</v>
      </c>
      <c r="G118" s="94">
        <v>44593</v>
      </c>
      <c r="H118" s="94">
        <v>44926</v>
      </c>
      <c r="I118" s="90" t="s">
        <v>638</v>
      </c>
      <c r="J118" s="17" t="s">
        <v>639</v>
      </c>
      <c r="K118" s="30"/>
      <c r="L118" s="30"/>
      <c r="M118" s="30"/>
      <c r="N118" s="30"/>
      <c r="O118" s="30"/>
      <c r="P118" s="78"/>
      <c r="Q118" s="78"/>
      <c r="R118" s="78"/>
      <c r="S118" s="78"/>
      <c r="T118" s="78"/>
      <c r="U118" s="78"/>
      <c r="V118" s="78"/>
      <c r="W118" s="79"/>
      <c r="X118" s="79"/>
    </row>
    <row r="119" spans="1:24" ht="39.75" customHeight="1" x14ac:dyDescent="0.3">
      <c r="A119" s="127"/>
      <c r="B119" s="127"/>
      <c r="C119" s="87">
        <v>81</v>
      </c>
      <c r="D119" s="45" t="s">
        <v>640</v>
      </c>
      <c r="E119" s="46" t="s">
        <v>106</v>
      </c>
      <c r="F119" s="46" t="s">
        <v>185</v>
      </c>
      <c r="G119" s="94">
        <v>44652</v>
      </c>
      <c r="H119" s="94">
        <v>44926</v>
      </c>
      <c r="I119" s="90" t="s">
        <v>641</v>
      </c>
      <c r="J119" s="17" t="s">
        <v>642</v>
      </c>
      <c r="K119" s="30"/>
      <c r="L119" s="30"/>
      <c r="M119" s="30"/>
      <c r="N119" s="30"/>
      <c r="O119" s="30"/>
      <c r="P119" s="78"/>
      <c r="Q119" s="78"/>
      <c r="R119" s="78"/>
      <c r="S119" s="78"/>
      <c r="T119" s="78"/>
      <c r="U119" s="78"/>
      <c r="V119" s="78"/>
      <c r="W119" s="79"/>
      <c r="X119" s="79"/>
    </row>
    <row r="120" spans="1:24" ht="39.75" customHeight="1" x14ac:dyDescent="0.3">
      <c r="A120" s="127"/>
      <c r="B120" s="127"/>
      <c r="C120" s="87">
        <v>82</v>
      </c>
      <c r="D120" s="45" t="s">
        <v>643</v>
      </c>
      <c r="E120" s="46" t="s">
        <v>106</v>
      </c>
      <c r="F120" s="46" t="s">
        <v>185</v>
      </c>
      <c r="G120" s="94">
        <v>44713</v>
      </c>
      <c r="H120" s="94">
        <v>44926</v>
      </c>
      <c r="I120" s="90" t="s">
        <v>644</v>
      </c>
      <c r="J120" s="17" t="s">
        <v>645</v>
      </c>
      <c r="K120" s="30"/>
      <c r="L120" s="30"/>
      <c r="M120" s="30"/>
      <c r="N120" s="30"/>
      <c r="O120" s="30"/>
      <c r="P120" s="78"/>
      <c r="Q120" s="78"/>
      <c r="R120" s="78"/>
      <c r="S120" s="78"/>
      <c r="T120" s="78"/>
      <c r="U120" s="78"/>
      <c r="V120" s="78"/>
      <c r="W120" s="79"/>
      <c r="X120" s="79"/>
    </row>
    <row r="121" spans="1:24" ht="39.75" customHeight="1" x14ac:dyDescent="0.3">
      <c r="A121" s="127"/>
      <c r="B121" s="127"/>
      <c r="C121" s="145" t="s">
        <v>193</v>
      </c>
      <c r="D121" s="139"/>
      <c r="E121" s="139"/>
      <c r="F121" s="139"/>
      <c r="G121" s="139"/>
      <c r="H121" s="142"/>
      <c r="I121" s="146" t="s">
        <v>373</v>
      </c>
      <c r="J121" s="139"/>
      <c r="K121" s="139"/>
      <c r="L121" s="139"/>
      <c r="M121" s="139"/>
      <c r="N121" s="139"/>
      <c r="O121" s="142"/>
      <c r="P121" s="78"/>
      <c r="Q121" s="78"/>
      <c r="R121" s="78"/>
      <c r="S121" s="78"/>
      <c r="T121" s="78"/>
      <c r="U121" s="78"/>
      <c r="V121" s="78"/>
      <c r="W121" s="79"/>
      <c r="X121" s="79"/>
    </row>
    <row r="122" spans="1:24" ht="39.75" customHeight="1" x14ac:dyDescent="0.3">
      <c r="A122" s="127"/>
      <c r="B122" s="127"/>
      <c r="C122" s="83" t="s">
        <v>374</v>
      </c>
      <c r="D122" s="83" t="s">
        <v>403</v>
      </c>
      <c r="E122" s="83" t="s">
        <v>376</v>
      </c>
      <c r="F122" s="84" t="s">
        <v>377</v>
      </c>
      <c r="G122" s="85" t="s">
        <v>378</v>
      </c>
      <c r="H122" s="85" t="s">
        <v>379</v>
      </c>
      <c r="I122" s="83" t="s">
        <v>380</v>
      </c>
      <c r="J122" s="83" t="s">
        <v>381</v>
      </c>
      <c r="K122" s="83" t="s">
        <v>382</v>
      </c>
      <c r="L122" s="86" t="s">
        <v>383</v>
      </c>
      <c r="M122" s="83" t="s">
        <v>384</v>
      </c>
      <c r="N122" s="86" t="s">
        <v>385</v>
      </c>
      <c r="O122" s="83" t="s">
        <v>386</v>
      </c>
      <c r="P122" s="78"/>
      <c r="Q122" s="78"/>
      <c r="R122" s="78"/>
      <c r="S122" s="78"/>
      <c r="T122" s="78"/>
      <c r="U122" s="78"/>
      <c r="V122" s="78"/>
      <c r="W122" s="79"/>
      <c r="X122" s="79"/>
    </row>
    <row r="123" spans="1:24" ht="39.75" customHeight="1" x14ac:dyDescent="0.3">
      <c r="A123" s="127"/>
      <c r="B123" s="127"/>
      <c r="C123" s="87">
        <v>83</v>
      </c>
      <c r="D123" s="92" t="s">
        <v>646</v>
      </c>
      <c r="E123" s="107" t="s">
        <v>647</v>
      </c>
      <c r="F123" s="46" t="s">
        <v>648</v>
      </c>
      <c r="G123" s="94">
        <v>44562</v>
      </c>
      <c r="H123" s="94">
        <v>44681</v>
      </c>
      <c r="I123" s="52" t="s">
        <v>649</v>
      </c>
      <c r="J123" s="149" t="s">
        <v>199</v>
      </c>
      <c r="K123" s="30"/>
      <c r="L123" s="30"/>
      <c r="M123" s="30"/>
      <c r="N123" s="30"/>
      <c r="O123" s="30"/>
      <c r="P123" s="78"/>
      <c r="Q123" s="78"/>
      <c r="R123" s="78"/>
      <c r="S123" s="78"/>
      <c r="T123" s="78"/>
      <c r="U123" s="78"/>
      <c r="V123" s="78"/>
      <c r="W123" s="79"/>
      <c r="X123" s="79"/>
    </row>
    <row r="124" spans="1:24" ht="39.75" customHeight="1" x14ac:dyDescent="0.3">
      <c r="A124" s="127"/>
      <c r="B124" s="127"/>
      <c r="C124" s="87">
        <v>84</v>
      </c>
      <c r="D124" s="92" t="s">
        <v>650</v>
      </c>
      <c r="E124" s="107" t="s">
        <v>647</v>
      </c>
      <c r="F124" s="46" t="s">
        <v>651</v>
      </c>
      <c r="G124" s="94">
        <v>44562</v>
      </c>
      <c r="H124" s="94">
        <v>44926</v>
      </c>
      <c r="I124" s="52" t="s">
        <v>652</v>
      </c>
      <c r="J124" s="128"/>
      <c r="K124" s="30"/>
      <c r="L124" s="30"/>
      <c r="M124" s="30"/>
      <c r="N124" s="30"/>
      <c r="O124" s="30"/>
      <c r="P124" s="78"/>
      <c r="Q124" s="78"/>
      <c r="R124" s="78"/>
      <c r="S124" s="78"/>
      <c r="T124" s="78"/>
      <c r="U124" s="78"/>
      <c r="V124" s="78"/>
      <c r="W124" s="79"/>
      <c r="X124" s="79"/>
    </row>
    <row r="125" spans="1:24" ht="39.75" customHeight="1" x14ac:dyDescent="0.3">
      <c r="A125" s="127"/>
      <c r="B125" s="127"/>
      <c r="C125" s="87">
        <v>85</v>
      </c>
      <c r="D125" s="92" t="s">
        <v>653</v>
      </c>
      <c r="E125" s="107" t="s">
        <v>647</v>
      </c>
      <c r="F125" s="46" t="s">
        <v>648</v>
      </c>
      <c r="G125" s="94">
        <v>44681</v>
      </c>
      <c r="H125" s="94">
        <v>44742</v>
      </c>
      <c r="I125" s="52" t="s">
        <v>654</v>
      </c>
      <c r="J125" s="30" t="s">
        <v>655</v>
      </c>
      <c r="K125" s="30"/>
      <c r="L125" s="30"/>
      <c r="M125" s="30"/>
      <c r="N125" s="30"/>
      <c r="O125" s="30"/>
      <c r="P125" s="78"/>
      <c r="Q125" s="78"/>
      <c r="R125" s="78"/>
      <c r="S125" s="78"/>
      <c r="T125" s="78"/>
      <c r="U125" s="78"/>
      <c r="V125" s="78"/>
      <c r="W125" s="79"/>
      <c r="X125" s="79"/>
    </row>
    <row r="126" spans="1:24" ht="39.75" customHeight="1" x14ac:dyDescent="0.3">
      <c r="A126" s="128"/>
      <c r="B126" s="128"/>
      <c r="C126" s="87">
        <v>86</v>
      </c>
      <c r="D126" s="92" t="s">
        <v>656</v>
      </c>
      <c r="E126" s="107" t="s">
        <v>106</v>
      </c>
      <c r="F126" s="107" t="s">
        <v>657</v>
      </c>
      <c r="G126" s="93">
        <v>44562</v>
      </c>
      <c r="H126" s="93">
        <v>44925</v>
      </c>
      <c r="I126" s="90" t="s">
        <v>658</v>
      </c>
      <c r="J126" s="17" t="s">
        <v>659</v>
      </c>
      <c r="K126" s="30"/>
      <c r="L126" s="30"/>
      <c r="M126" s="30"/>
      <c r="N126" s="30"/>
      <c r="O126" s="30"/>
      <c r="P126" s="78"/>
      <c r="Q126" s="78"/>
      <c r="R126" s="78"/>
      <c r="S126" s="78"/>
      <c r="T126" s="78"/>
      <c r="U126" s="78"/>
      <c r="V126" s="78"/>
      <c r="W126" s="79"/>
      <c r="X126" s="79"/>
    </row>
    <row r="127" spans="1:24" ht="39.75" customHeight="1" x14ac:dyDescent="0.3">
      <c r="A127" s="80" t="s">
        <v>5</v>
      </c>
      <c r="B127" s="80" t="s">
        <v>6</v>
      </c>
      <c r="C127" s="146" t="s">
        <v>372</v>
      </c>
      <c r="D127" s="139"/>
      <c r="E127" s="139"/>
      <c r="F127" s="139"/>
      <c r="G127" s="139"/>
      <c r="H127" s="142"/>
      <c r="I127" s="146"/>
      <c r="J127" s="139"/>
      <c r="K127" s="139"/>
      <c r="L127" s="139"/>
      <c r="M127" s="139"/>
      <c r="N127" s="139"/>
      <c r="O127" s="142"/>
      <c r="P127" s="78"/>
      <c r="Q127" s="78"/>
      <c r="R127" s="78"/>
      <c r="S127" s="78"/>
      <c r="T127" s="78"/>
      <c r="U127" s="78"/>
      <c r="V127" s="78"/>
      <c r="W127" s="79"/>
      <c r="X127" s="79"/>
    </row>
    <row r="128" spans="1:24" ht="39.75" customHeight="1" x14ac:dyDescent="0.3">
      <c r="A128" s="144" t="s">
        <v>200</v>
      </c>
      <c r="B128" s="147" t="s">
        <v>201</v>
      </c>
      <c r="C128" s="145" t="s">
        <v>202</v>
      </c>
      <c r="D128" s="139"/>
      <c r="E128" s="139"/>
      <c r="F128" s="139"/>
      <c r="G128" s="139"/>
      <c r="H128" s="142"/>
      <c r="I128" s="146" t="s">
        <v>373</v>
      </c>
      <c r="J128" s="139"/>
      <c r="K128" s="139"/>
      <c r="L128" s="139"/>
      <c r="M128" s="139"/>
      <c r="N128" s="139"/>
      <c r="O128" s="142"/>
      <c r="P128" s="78"/>
      <c r="Q128" s="78"/>
      <c r="R128" s="78"/>
      <c r="S128" s="78"/>
      <c r="T128" s="78"/>
      <c r="U128" s="78"/>
      <c r="V128" s="78"/>
      <c r="W128" s="79"/>
      <c r="X128" s="79"/>
    </row>
    <row r="129" spans="1:24" ht="39.75" customHeight="1" x14ac:dyDescent="0.3">
      <c r="A129" s="127"/>
      <c r="B129" s="127"/>
      <c r="C129" s="83" t="s">
        <v>374</v>
      </c>
      <c r="D129" s="83" t="s">
        <v>403</v>
      </c>
      <c r="E129" s="83" t="s">
        <v>376</v>
      </c>
      <c r="F129" s="84" t="s">
        <v>377</v>
      </c>
      <c r="G129" s="85" t="s">
        <v>378</v>
      </c>
      <c r="H129" s="85" t="s">
        <v>379</v>
      </c>
      <c r="I129" s="83" t="s">
        <v>380</v>
      </c>
      <c r="J129" s="83" t="s">
        <v>381</v>
      </c>
      <c r="K129" s="83" t="s">
        <v>382</v>
      </c>
      <c r="L129" s="86" t="s">
        <v>383</v>
      </c>
      <c r="M129" s="83" t="s">
        <v>384</v>
      </c>
      <c r="N129" s="86" t="s">
        <v>385</v>
      </c>
      <c r="O129" s="83" t="s">
        <v>386</v>
      </c>
      <c r="P129" s="78"/>
      <c r="Q129" s="78"/>
      <c r="R129" s="78"/>
      <c r="S129" s="78"/>
      <c r="T129" s="78"/>
      <c r="U129" s="78"/>
      <c r="V129" s="78"/>
      <c r="W129" s="79"/>
      <c r="X129" s="79"/>
    </row>
    <row r="130" spans="1:24" ht="39.75" customHeight="1" x14ac:dyDescent="0.3">
      <c r="A130" s="127"/>
      <c r="B130" s="127"/>
      <c r="C130" s="87">
        <v>87</v>
      </c>
      <c r="D130" s="30" t="s">
        <v>660</v>
      </c>
      <c r="E130" s="46" t="s">
        <v>661</v>
      </c>
      <c r="F130" s="94"/>
      <c r="G130" s="88">
        <v>44563</v>
      </c>
      <c r="H130" s="88">
        <v>44620</v>
      </c>
      <c r="I130" s="17" t="s">
        <v>662</v>
      </c>
      <c r="J130" s="17" t="s">
        <v>663</v>
      </c>
      <c r="K130" s="30"/>
      <c r="L130" s="30"/>
      <c r="M130" s="30"/>
      <c r="N130" s="30"/>
      <c r="O130" s="30"/>
      <c r="P130" s="78"/>
      <c r="Q130" s="78"/>
      <c r="R130" s="78"/>
      <c r="S130" s="78"/>
      <c r="T130" s="78"/>
      <c r="U130" s="78"/>
      <c r="V130" s="78"/>
      <c r="W130" s="79"/>
      <c r="X130" s="79"/>
    </row>
    <row r="131" spans="1:24" ht="39.75" customHeight="1" x14ac:dyDescent="0.3">
      <c r="A131" s="127"/>
      <c r="B131" s="127"/>
      <c r="C131" s="87">
        <v>88</v>
      </c>
      <c r="D131" s="30" t="s">
        <v>664</v>
      </c>
      <c r="E131" s="46" t="s">
        <v>471</v>
      </c>
      <c r="F131" s="46" t="s">
        <v>661</v>
      </c>
      <c r="G131" s="88">
        <v>44576</v>
      </c>
      <c r="H131" s="88">
        <v>44926</v>
      </c>
      <c r="I131" s="30" t="s">
        <v>665</v>
      </c>
      <c r="J131" s="17" t="s">
        <v>666</v>
      </c>
      <c r="K131" s="30"/>
      <c r="L131" s="30"/>
      <c r="M131" s="30"/>
      <c r="N131" s="30"/>
      <c r="O131" s="30"/>
      <c r="P131" s="78"/>
      <c r="Q131" s="78"/>
      <c r="R131" s="78"/>
      <c r="S131" s="78"/>
      <c r="T131" s="78"/>
      <c r="U131" s="78"/>
      <c r="V131" s="78"/>
      <c r="W131" s="79"/>
      <c r="X131" s="79"/>
    </row>
    <row r="132" spans="1:24" ht="39.75" customHeight="1" x14ac:dyDescent="0.3">
      <c r="A132" s="127"/>
      <c r="B132" s="127"/>
      <c r="C132" s="87">
        <v>89</v>
      </c>
      <c r="D132" s="30" t="s">
        <v>667</v>
      </c>
      <c r="E132" s="46" t="s">
        <v>661</v>
      </c>
      <c r="F132" s="46" t="s">
        <v>471</v>
      </c>
      <c r="G132" s="88">
        <v>44576</v>
      </c>
      <c r="H132" s="88">
        <v>44926</v>
      </c>
      <c r="I132" s="30" t="s">
        <v>668</v>
      </c>
      <c r="J132" s="17" t="s">
        <v>669</v>
      </c>
      <c r="K132" s="30"/>
      <c r="L132" s="30"/>
      <c r="M132" s="30"/>
      <c r="N132" s="30"/>
      <c r="O132" s="30"/>
      <c r="P132" s="78"/>
      <c r="Q132" s="78"/>
      <c r="R132" s="78"/>
      <c r="S132" s="78"/>
      <c r="T132" s="78"/>
      <c r="U132" s="78"/>
      <c r="V132" s="78"/>
      <c r="W132" s="79"/>
      <c r="X132" s="79"/>
    </row>
    <row r="133" spans="1:24" ht="39.75" customHeight="1" x14ac:dyDescent="0.3">
      <c r="A133" s="127"/>
      <c r="B133" s="127"/>
      <c r="C133" s="87">
        <v>90</v>
      </c>
      <c r="D133" s="30" t="s">
        <v>670</v>
      </c>
      <c r="E133" s="46" t="s">
        <v>661</v>
      </c>
      <c r="F133" s="46" t="s">
        <v>283</v>
      </c>
      <c r="G133" s="88">
        <v>44652</v>
      </c>
      <c r="H133" s="88">
        <v>44910</v>
      </c>
      <c r="I133" s="30" t="s">
        <v>671</v>
      </c>
      <c r="J133" s="17" t="s">
        <v>672</v>
      </c>
      <c r="K133" s="30"/>
      <c r="L133" s="30"/>
      <c r="M133" s="30"/>
      <c r="N133" s="30"/>
      <c r="O133" s="30"/>
      <c r="P133" s="78"/>
      <c r="Q133" s="78"/>
      <c r="R133" s="78"/>
      <c r="S133" s="78"/>
      <c r="T133" s="78"/>
      <c r="U133" s="78"/>
      <c r="V133" s="78"/>
      <c r="W133" s="79"/>
      <c r="X133" s="79"/>
    </row>
    <row r="134" spans="1:24" ht="39.75" customHeight="1" x14ac:dyDescent="0.3">
      <c r="A134" s="127"/>
      <c r="B134" s="127"/>
      <c r="C134" s="87">
        <v>91</v>
      </c>
      <c r="D134" s="30" t="s">
        <v>673</v>
      </c>
      <c r="E134" s="46" t="s">
        <v>661</v>
      </c>
      <c r="F134" s="94"/>
      <c r="G134" s="88">
        <v>44593</v>
      </c>
      <c r="H134" s="88">
        <v>44865</v>
      </c>
      <c r="I134" s="30" t="s">
        <v>674</v>
      </c>
      <c r="J134" s="17" t="s">
        <v>675</v>
      </c>
      <c r="K134" s="30"/>
      <c r="L134" s="30"/>
      <c r="M134" s="30"/>
      <c r="N134" s="30"/>
      <c r="O134" s="30"/>
      <c r="P134" s="78"/>
      <c r="Q134" s="78"/>
      <c r="R134" s="78"/>
      <c r="S134" s="78"/>
      <c r="T134" s="78"/>
      <c r="U134" s="78"/>
      <c r="V134" s="78"/>
      <c r="W134" s="79"/>
      <c r="X134" s="79"/>
    </row>
    <row r="135" spans="1:24" ht="39.75" customHeight="1" x14ac:dyDescent="0.3">
      <c r="A135" s="127"/>
      <c r="B135" s="127"/>
      <c r="C135" s="87">
        <v>92</v>
      </c>
      <c r="D135" s="105" t="s">
        <v>676</v>
      </c>
      <c r="E135" s="107" t="s">
        <v>677</v>
      </c>
      <c r="F135" s="111"/>
      <c r="G135" s="111">
        <v>44562</v>
      </c>
      <c r="H135" s="111">
        <v>44926</v>
      </c>
      <c r="I135" s="95" t="s">
        <v>678</v>
      </c>
      <c r="J135" s="97" t="s">
        <v>679</v>
      </c>
      <c r="K135" s="30"/>
      <c r="L135" s="30"/>
      <c r="M135" s="30"/>
      <c r="N135" s="30"/>
      <c r="O135" s="30"/>
      <c r="P135" s="78"/>
      <c r="Q135" s="78"/>
      <c r="R135" s="78"/>
      <c r="S135" s="78"/>
      <c r="T135" s="78"/>
      <c r="U135" s="78"/>
      <c r="V135" s="78"/>
      <c r="W135" s="79"/>
      <c r="X135" s="79"/>
    </row>
    <row r="136" spans="1:24" ht="39.75" customHeight="1" x14ac:dyDescent="0.3">
      <c r="A136" s="127"/>
      <c r="B136" s="127"/>
      <c r="C136" s="145" t="s">
        <v>211</v>
      </c>
      <c r="D136" s="139"/>
      <c r="E136" s="139"/>
      <c r="F136" s="139"/>
      <c r="G136" s="139"/>
      <c r="H136" s="142"/>
      <c r="I136" s="146" t="s">
        <v>373</v>
      </c>
      <c r="J136" s="139"/>
      <c r="K136" s="139"/>
      <c r="L136" s="139"/>
      <c r="M136" s="139"/>
      <c r="N136" s="139"/>
      <c r="O136" s="142"/>
      <c r="P136" s="78"/>
      <c r="Q136" s="78"/>
      <c r="R136" s="78"/>
      <c r="S136" s="78"/>
      <c r="T136" s="78"/>
      <c r="U136" s="78"/>
      <c r="V136" s="78"/>
      <c r="W136" s="79"/>
      <c r="X136" s="79"/>
    </row>
    <row r="137" spans="1:24" ht="39.75" customHeight="1" x14ac:dyDescent="0.3">
      <c r="A137" s="127"/>
      <c r="B137" s="127"/>
      <c r="C137" s="83" t="s">
        <v>374</v>
      </c>
      <c r="D137" s="83" t="s">
        <v>403</v>
      </c>
      <c r="E137" s="83" t="s">
        <v>376</v>
      </c>
      <c r="F137" s="84" t="s">
        <v>377</v>
      </c>
      <c r="G137" s="85" t="s">
        <v>378</v>
      </c>
      <c r="H137" s="85" t="s">
        <v>379</v>
      </c>
      <c r="I137" s="83" t="s">
        <v>380</v>
      </c>
      <c r="J137" s="83" t="s">
        <v>381</v>
      </c>
      <c r="K137" s="83" t="s">
        <v>382</v>
      </c>
      <c r="L137" s="86" t="s">
        <v>383</v>
      </c>
      <c r="M137" s="83" t="s">
        <v>384</v>
      </c>
      <c r="N137" s="86" t="s">
        <v>385</v>
      </c>
      <c r="O137" s="83" t="s">
        <v>386</v>
      </c>
      <c r="P137" s="78"/>
      <c r="Q137" s="78"/>
      <c r="R137" s="78"/>
      <c r="S137" s="78"/>
      <c r="T137" s="78"/>
      <c r="U137" s="78"/>
      <c r="V137" s="78"/>
      <c r="W137" s="79"/>
      <c r="X137" s="79"/>
    </row>
    <row r="138" spans="1:24" ht="39.75" customHeight="1" x14ac:dyDescent="0.3">
      <c r="A138" s="127"/>
      <c r="B138" s="127"/>
      <c r="C138" s="87">
        <v>93</v>
      </c>
      <c r="D138" s="30" t="s">
        <v>680</v>
      </c>
      <c r="E138" s="46" t="s">
        <v>471</v>
      </c>
      <c r="F138" s="46" t="s">
        <v>681</v>
      </c>
      <c r="G138" s="88">
        <v>44576</v>
      </c>
      <c r="H138" s="88">
        <v>44926</v>
      </c>
      <c r="I138" s="30" t="s">
        <v>682</v>
      </c>
      <c r="J138" s="17" t="s">
        <v>683</v>
      </c>
      <c r="K138" s="30"/>
      <c r="L138" s="30"/>
      <c r="M138" s="30"/>
      <c r="N138" s="30"/>
      <c r="O138" s="30"/>
      <c r="P138" s="78"/>
      <c r="Q138" s="78"/>
      <c r="R138" s="78"/>
      <c r="S138" s="78"/>
      <c r="T138" s="78"/>
      <c r="U138" s="78"/>
      <c r="V138" s="78"/>
      <c r="W138" s="79"/>
      <c r="X138" s="79"/>
    </row>
    <row r="139" spans="1:24" ht="39.75" customHeight="1" x14ac:dyDescent="0.3">
      <c r="A139" s="127"/>
      <c r="B139" s="127"/>
      <c r="C139" s="87">
        <v>94</v>
      </c>
      <c r="D139" s="92" t="s">
        <v>684</v>
      </c>
      <c r="E139" s="50" t="s">
        <v>661</v>
      </c>
      <c r="F139" s="94"/>
      <c r="G139" s="88">
        <v>44652</v>
      </c>
      <c r="H139" s="88">
        <v>44804</v>
      </c>
      <c r="I139" s="30" t="s">
        <v>685</v>
      </c>
      <c r="J139" s="17" t="s">
        <v>686</v>
      </c>
      <c r="K139" s="30"/>
      <c r="L139" s="30"/>
      <c r="M139" s="30"/>
      <c r="N139" s="30"/>
      <c r="O139" s="30"/>
      <c r="P139" s="78"/>
      <c r="Q139" s="78"/>
      <c r="R139" s="78"/>
      <c r="S139" s="78"/>
      <c r="T139" s="78"/>
      <c r="U139" s="78"/>
      <c r="V139" s="78"/>
      <c r="W139" s="79"/>
      <c r="X139" s="79"/>
    </row>
    <row r="140" spans="1:24" ht="39.75" customHeight="1" x14ac:dyDescent="0.3">
      <c r="A140" s="127"/>
      <c r="B140" s="127"/>
      <c r="C140" s="87">
        <v>95</v>
      </c>
      <c r="D140" s="30" t="s">
        <v>687</v>
      </c>
      <c r="E140" s="50" t="s">
        <v>661</v>
      </c>
      <c r="F140" s="46" t="s">
        <v>677</v>
      </c>
      <c r="G140" s="88">
        <v>44576</v>
      </c>
      <c r="H140" s="88">
        <v>44926</v>
      </c>
      <c r="I140" s="30" t="s">
        <v>688</v>
      </c>
      <c r="J140" s="17" t="s">
        <v>689</v>
      </c>
      <c r="K140" s="30"/>
      <c r="L140" s="30"/>
      <c r="M140" s="30"/>
      <c r="N140" s="30"/>
      <c r="O140" s="30"/>
      <c r="P140" s="78"/>
      <c r="Q140" s="78"/>
      <c r="R140" s="78"/>
      <c r="S140" s="78"/>
      <c r="T140" s="78"/>
      <c r="U140" s="78"/>
      <c r="V140" s="78"/>
      <c r="W140" s="79"/>
      <c r="X140" s="79"/>
    </row>
    <row r="141" spans="1:24" ht="39.75" customHeight="1" x14ac:dyDescent="0.3">
      <c r="A141" s="127"/>
      <c r="B141" s="127"/>
      <c r="C141" s="145" t="s">
        <v>219</v>
      </c>
      <c r="D141" s="139"/>
      <c r="E141" s="139"/>
      <c r="F141" s="139"/>
      <c r="G141" s="139"/>
      <c r="H141" s="142"/>
      <c r="I141" s="146" t="s">
        <v>373</v>
      </c>
      <c r="J141" s="139"/>
      <c r="K141" s="139"/>
      <c r="L141" s="139"/>
      <c r="M141" s="139"/>
      <c r="N141" s="139"/>
      <c r="O141" s="142"/>
      <c r="P141" s="78"/>
      <c r="Q141" s="78"/>
      <c r="R141" s="78"/>
      <c r="S141" s="78"/>
      <c r="T141" s="78"/>
      <c r="U141" s="78"/>
      <c r="V141" s="78"/>
      <c r="W141" s="79"/>
      <c r="X141" s="79"/>
    </row>
    <row r="142" spans="1:24" ht="39.75" customHeight="1" x14ac:dyDescent="0.3">
      <c r="A142" s="127"/>
      <c r="B142" s="127"/>
      <c r="C142" s="83" t="s">
        <v>374</v>
      </c>
      <c r="D142" s="83" t="s">
        <v>403</v>
      </c>
      <c r="E142" s="83" t="s">
        <v>376</v>
      </c>
      <c r="F142" s="84" t="s">
        <v>377</v>
      </c>
      <c r="G142" s="85" t="s">
        <v>378</v>
      </c>
      <c r="H142" s="85" t="s">
        <v>379</v>
      </c>
      <c r="I142" s="83" t="s">
        <v>380</v>
      </c>
      <c r="J142" s="83" t="s">
        <v>381</v>
      </c>
      <c r="K142" s="83" t="s">
        <v>382</v>
      </c>
      <c r="L142" s="86" t="s">
        <v>383</v>
      </c>
      <c r="M142" s="83" t="s">
        <v>384</v>
      </c>
      <c r="N142" s="86" t="s">
        <v>385</v>
      </c>
      <c r="O142" s="83" t="s">
        <v>386</v>
      </c>
      <c r="P142" s="78"/>
      <c r="Q142" s="78"/>
      <c r="R142" s="78"/>
      <c r="S142" s="78"/>
      <c r="T142" s="78"/>
      <c r="U142" s="78"/>
      <c r="V142" s="78"/>
      <c r="W142" s="79"/>
      <c r="X142" s="79"/>
    </row>
    <row r="143" spans="1:24" ht="39.75" customHeight="1" x14ac:dyDescent="0.3">
      <c r="A143" s="127"/>
      <c r="B143" s="127"/>
      <c r="C143" s="87">
        <v>96</v>
      </c>
      <c r="D143" s="30" t="s">
        <v>690</v>
      </c>
      <c r="E143" s="46" t="s">
        <v>471</v>
      </c>
      <c r="F143" s="46" t="s">
        <v>681</v>
      </c>
      <c r="G143" s="94">
        <v>44576</v>
      </c>
      <c r="H143" s="94">
        <v>44926</v>
      </c>
      <c r="I143" s="30" t="s">
        <v>691</v>
      </c>
      <c r="J143" s="17" t="s">
        <v>692</v>
      </c>
      <c r="K143" s="30"/>
      <c r="L143" s="30"/>
      <c r="M143" s="30"/>
      <c r="N143" s="30"/>
      <c r="O143" s="30"/>
      <c r="P143" s="78"/>
      <c r="Q143" s="78"/>
      <c r="R143" s="78"/>
      <c r="S143" s="78"/>
      <c r="T143" s="78"/>
      <c r="U143" s="78"/>
      <c r="V143" s="78"/>
      <c r="W143" s="79"/>
      <c r="X143" s="79"/>
    </row>
    <row r="144" spans="1:24" ht="39.75" customHeight="1" x14ac:dyDescent="0.3">
      <c r="A144" s="127"/>
      <c r="B144" s="128"/>
      <c r="C144" s="87">
        <v>97</v>
      </c>
      <c r="D144" s="30" t="s">
        <v>693</v>
      </c>
      <c r="E144" s="90" t="s">
        <v>661</v>
      </c>
      <c r="F144" s="46" t="s">
        <v>283</v>
      </c>
      <c r="G144" s="94">
        <v>44576</v>
      </c>
      <c r="H144" s="94">
        <v>44926</v>
      </c>
      <c r="I144" s="30" t="s">
        <v>694</v>
      </c>
      <c r="J144" s="17" t="s">
        <v>695</v>
      </c>
      <c r="K144" s="30"/>
      <c r="L144" s="30"/>
      <c r="M144" s="30"/>
      <c r="N144" s="30"/>
      <c r="O144" s="30"/>
      <c r="P144" s="78"/>
      <c r="Q144" s="78"/>
      <c r="R144" s="78"/>
      <c r="S144" s="78"/>
      <c r="T144" s="78"/>
      <c r="U144" s="78"/>
      <c r="V144" s="78"/>
      <c r="W144" s="79"/>
      <c r="X144" s="79"/>
    </row>
    <row r="145" spans="1:24" ht="39.75" customHeight="1" x14ac:dyDescent="0.3">
      <c r="A145" s="127"/>
      <c r="B145" s="147" t="s">
        <v>226</v>
      </c>
      <c r="C145" s="145" t="s">
        <v>227</v>
      </c>
      <c r="D145" s="139"/>
      <c r="E145" s="139"/>
      <c r="F145" s="139"/>
      <c r="G145" s="139"/>
      <c r="H145" s="142"/>
      <c r="I145" s="146" t="s">
        <v>373</v>
      </c>
      <c r="J145" s="139"/>
      <c r="K145" s="139"/>
      <c r="L145" s="139"/>
      <c r="M145" s="139"/>
      <c r="N145" s="139"/>
      <c r="O145" s="142"/>
      <c r="P145" s="78"/>
      <c r="Q145" s="78"/>
      <c r="R145" s="78"/>
      <c r="S145" s="78"/>
      <c r="T145" s="78"/>
      <c r="U145" s="78"/>
      <c r="V145" s="78"/>
      <c r="W145" s="79"/>
      <c r="X145" s="79"/>
    </row>
    <row r="146" spans="1:24" ht="39.75" customHeight="1" x14ac:dyDescent="0.3">
      <c r="A146" s="127"/>
      <c r="B146" s="127"/>
      <c r="C146" s="83" t="s">
        <v>374</v>
      </c>
      <c r="D146" s="84" t="s">
        <v>403</v>
      </c>
      <c r="E146" s="83" t="s">
        <v>376</v>
      </c>
      <c r="F146" s="84" t="s">
        <v>377</v>
      </c>
      <c r="G146" s="85" t="s">
        <v>378</v>
      </c>
      <c r="H146" s="85" t="s">
        <v>379</v>
      </c>
      <c r="I146" s="83" t="s">
        <v>380</v>
      </c>
      <c r="J146" s="83" t="s">
        <v>381</v>
      </c>
      <c r="K146" s="83" t="s">
        <v>382</v>
      </c>
      <c r="L146" s="86" t="s">
        <v>383</v>
      </c>
      <c r="M146" s="83" t="s">
        <v>384</v>
      </c>
      <c r="N146" s="86" t="s">
        <v>385</v>
      </c>
      <c r="O146" s="83" t="s">
        <v>386</v>
      </c>
      <c r="P146" s="78"/>
      <c r="Q146" s="78"/>
      <c r="R146" s="78"/>
      <c r="S146" s="78"/>
      <c r="T146" s="78"/>
      <c r="U146" s="78"/>
      <c r="V146" s="78"/>
      <c r="W146" s="79"/>
      <c r="X146" s="79"/>
    </row>
    <row r="147" spans="1:24" ht="39.75" customHeight="1" x14ac:dyDescent="0.3">
      <c r="A147" s="127"/>
      <c r="B147" s="127"/>
      <c r="C147" s="87">
        <v>98</v>
      </c>
      <c r="D147" s="30" t="s">
        <v>696</v>
      </c>
      <c r="E147" s="112" t="s">
        <v>661</v>
      </c>
      <c r="F147" s="46" t="s">
        <v>471</v>
      </c>
      <c r="G147" s="88">
        <v>44576</v>
      </c>
      <c r="H147" s="88">
        <v>44926</v>
      </c>
      <c r="I147" s="30" t="s">
        <v>697</v>
      </c>
      <c r="J147" s="17" t="s">
        <v>698</v>
      </c>
      <c r="K147" s="30"/>
      <c r="L147" s="30"/>
      <c r="M147" s="30"/>
      <c r="N147" s="30"/>
      <c r="O147" s="30"/>
      <c r="P147" s="78"/>
      <c r="Q147" s="78"/>
      <c r="R147" s="78"/>
      <c r="S147" s="78"/>
      <c r="T147" s="78"/>
      <c r="U147" s="78"/>
      <c r="V147" s="78"/>
      <c r="W147" s="79"/>
      <c r="X147" s="79"/>
    </row>
    <row r="148" spans="1:24" ht="39.75" customHeight="1" x14ac:dyDescent="0.3">
      <c r="A148" s="127"/>
      <c r="B148" s="127"/>
      <c r="C148" s="87">
        <v>99</v>
      </c>
      <c r="D148" s="30" t="s">
        <v>699</v>
      </c>
      <c r="E148" s="46" t="s">
        <v>471</v>
      </c>
      <c r="F148" s="46" t="s">
        <v>681</v>
      </c>
      <c r="G148" s="88">
        <v>44576</v>
      </c>
      <c r="H148" s="88">
        <v>44926</v>
      </c>
      <c r="I148" s="30" t="s">
        <v>700</v>
      </c>
      <c r="J148" s="30" t="s">
        <v>701</v>
      </c>
      <c r="K148" s="30"/>
      <c r="L148" s="30"/>
      <c r="M148" s="30"/>
      <c r="N148" s="30"/>
      <c r="O148" s="30"/>
      <c r="P148" s="78"/>
      <c r="Q148" s="78"/>
      <c r="R148" s="78"/>
      <c r="S148" s="78"/>
      <c r="T148" s="78"/>
      <c r="U148" s="78"/>
      <c r="V148" s="78"/>
      <c r="W148" s="79"/>
      <c r="X148" s="79"/>
    </row>
    <row r="149" spans="1:24" ht="39.75" customHeight="1" x14ac:dyDescent="0.3">
      <c r="A149" s="127"/>
      <c r="B149" s="127"/>
      <c r="C149" s="87">
        <v>100</v>
      </c>
      <c r="D149" s="30" t="s">
        <v>702</v>
      </c>
      <c r="E149" s="112" t="s">
        <v>661</v>
      </c>
      <c r="F149" s="46" t="s">
        <v>471</v>
      </c>
      <c r="G149" s="88">
        <v>44576</v>
      </c>
      <c r="H149" s="88">
        <v>44926</v>
      </c>
      <c r="I149" s="30" t="s">
        <v>703</v>
      </c>
      <c r="J149" s="17" t="s">
        <v>704</v>
      </c>
      <c r="K149" s="30"/>
      <c r="L149" s="30"/>
      <c r="M149" s="30"/>
      <c r="N149" s="30"/>
      <c r="O149" s="30"/>
      <c r="P149" s="78"/>
      <c r="Q149" s="78"/>
      <c r="R149" s="78"/>
      <c r="S149" s="78"/>
      <c r="T149" s="78"/>
      <c r="U149" s="78"/>
      <c r="V149" s="78"/>
      <c r="W149" s="79"/>
      <c r="X149" s="79"/>
    </row>
    <row r="150" spans="1:24" ht="39.75" customHeight="1" x14ac:dyDescent="0.3">
      <c r="A150" s="127"/>
      <c r="B150" s="127"/>
      <c r="C150" s="87">
        <v>101</v>
      </c>
      <c r="D150" s="92" t="s">
        <v>705</v>
      </c>
      <c r="E150" s="112" t="s">
        <v>661</v>
      </c>
      <c r="F150" s="46" t="s">
        <v>471</v>
      </c>
      <c r="G150" s="88">
        <v>44576</v>
      </c>
      <c r="H150" s="88">
        <v>44926</v>
      </c>
      <c r="I150" s="30" t="s">
        <v>706</v>
      </c>
      <c r="J150" s="17" t="s">
        <v>707</v>
      </c>
      <c r="K150" s="30"/>
      <c r="L150" s="30"/>
      <c r="M150" s="30"/>
      <c r="N150" s="30"/>
      <c r="O150" s="30"/>
      <c r="P150" s="78"/>
      <c r="Q150" s="78"/>
      <c r="R150" s="78"/>
      <c r="S150" s="78"/>
      <c r="T150" s="78"/>
      <c r="U150" s="78"/>
      <c r="V150" s="78"/>
      <c r="W150" s="79"/>
      <c r="X150" s="79"/>
    </row>
    <row r="151" spans="1:24" ht="39.75" customHeight="1" x14ac:dyDescent="0.3">
      <c r="A151" s="127"/>
      <c r="B151" s="127"/>
      <c r="C151" s="87">
        <v>102</v>
      </c>
      <c r="D151" s="92" t="s">
        <v>708</v>
      </c>
      <c r="E151" s="112" t="s">
        <v>661</v>
      </c>
      <c r="F151" s="46" t="s">
        <v>471</v>
      </c>
      <c r="G151" s="88">
        <v>44593</v>
      </c>
      <c r="H151" s="88">
        <v>44926</v>
      </c>
      <c r="I151" s="30" t="s">
        <v>709</v>
      </c>
      <c r="J151" s="56" t="s">
        <v>710</v>
      </c>
      <c r="K151" s="30"/>
      <c r="L151" s="30"/>
      <c r="M151" s="30"/>
      <c r="N151" s="30"/>
      <c r="O151" s="30"/>
      <c r="P151" s="78"/>
      <c r="Q151" s="78"/>
      <c r="R151" s="78"/>
      <c r="S151" s="78"/>
      <c r="T151" s="78"/>
      <c r="U151" s="78"/>
      <c r="V151" s="78"/>
      <c r="W151" s="79"/>
      <c r="X151" s="79"/>
    </row>
    <row r="152" spans="1:24" ht="39.75" customHeight="1" x14ac:dyDescent="0.3">
      <c r="A152" s="127"/>
      <c r="B152" s="127"/>
      <c r="C152" s="87">
        <v>103</v>
      </c>
      <c r="D152" s="30" t="s">
        <v>711</v>
      </c>
      <c r="E152" s="112" t="s">
        <v>661</v>
      </c>
      <c r="F152" s="46" t="s">
        <v>471</v>
      </c>
      <c r="G152" s="88">
        <v>44593</v>
      </c>
      <c r="H152" s="88">
        <v>44926</v>
      </c>
      <c r="I152" s="30" t="s">
        <v>712</v>
      </c>
      <c r="J152" s="56" t="s">
        <v>713</v>
      </c>
      <c r="K152" s="30"/>
      <c r="L152" s="30"/>
      <c r="M152" s="30"/>
      <c r="N152" s="30"/>
      <c r="O152" s="30"/>
      <c r="P152" s="78"/>
      <c r="Q152" s="78"/>
      <c r="R152" s="78"/>
      <c r="S152" s="78"/>
      <c r="T152" s="78"/>
      <c r="U152" s="78"/>
      <c r="V152" s="78"/>
      <c r="W152" s="79"/>
      <c r="X152" s="79"/>
    </row>
    <row r="153" spans="1:24" ht="39.75" customHeight="1" x14ac:dyDescent="0.3">
      <c r="A153" s="127"/>
      <c r="B153" s="127"/>
      <c r="C153" s="145" t="s">
        <v>236</v>
      </c>
      <c r="D153" s="139"/>
      <c r="E153" s="139"/>
      <c r="F153" s="139"/>
      <c r="G153" s="139"/>
      <c r="H153" s="142"/>
      <c r="I153" s="150" t="s">
        <v>373</v>
      </c>
      <c r="J153" s="139"/>
      <c r="K153" s="139"/>
      <c r="L153" s="139"/>
      <c r="M153" s="139"/>
      <c r="N153" s="139"/>
      <c r="O153" s="142"/>
      <c r="P153" s="78"/>
      <c r="Q153" s="78"/>
      <c r="R153" s="78"/>
      <c r="S153" s="78"/>
      <c r="T153" s="78"/>
      <c r="U153" s="78"/>
      <c r="V153" s="78"/>
      <c r="W153" s="79"/>
      <c r="X153" s="79"/>
    </row>
    <row r="154" spans="1:24" ht="39.75" customHeight="1" x14ac:dyDescent="0.3">
      <c r="A154" s="127"/>
      <c r="B154" s="127"/>
      <c r="C154" s="83" t="s">
        <v>374</v>
      </c>
      <c r="D154" s="83" t="s">
        <v>403</v>
      </c>
      <c r="E154" s="83" t="s">
        <v>376</v>
      </c>
      <c r="F154" s="84" t="s">
        <v>377</v>
      </c>
      <c r="G154" s="85" t="s">
        <v>378</v>
      </c>
      <c r="H154" s="85" t="s">
        <v>379</v>
      </c>
      <c r="I154" s="83" t="s">
        <v>380</v>
      </c>
      <c r="J154" s="83" t="s">
        <v>381</v>
      </c>
      <c r="K154" s="83" t="s">
        <v>382</v>
      </c>
      <c r="L154" s="86" t="s">
        <v>383</v>
      </c>
      <c r="M154" s="83" t="s">
        <v>384</v>
      </c>
      <c r="N154" s="86" t="s">
        <v>385</v>
      </c>
      <c r="O154" s="83" t="s">
        <v>386</v>
      </c>
      <c r="P154" s="78"/>
      <c r="Q154" s="78"/>
      <c r="R154" s="78"/>
      <c r="S154" s="78"/>
      <c r="T154" s="78"/>
      <c r="U154" s="78"/>
      <c r="V154" s="78"/>
      <c r="W154" s="79"/>
      <c r="X154" s="79"/>
    </row>
    <row r="155" spans="1:24" ht="39.75" customHeight="1" x14ac:dyDescent="0.3">
      <c r="A155" s="127"/>
      <c r="B155" s="127"/>
      <c r="C155" s="87">
        <v>104</v>
      </c>
      <c r="D155" s="30" t="s">
        <v>714</v>
      </c>
      <c r="E155" s="112" t="s">
        <v>661</v>
      </c>
      <c r="F155" s="46" t="s">
        <v>471</v>
      </c>
      <c r="G155" s="88">
        <v>44576</v>
      </c>
      <c r="H155" s="88">
        <v>44926</v>
      </c>
      <c r="I155" s="17" t="s">
        <v>715</v>
      </c>
      <c r="J155" s="17" t="s">
        <v>716</v>
      </c>
      <c r="K155" s="30"/>
      <c r="L155" s="30"/>
      <c r="M155" s="30"/>
      <c r="N155" s="30"/>
      <c r="O155" s="30"/>
      <c r="P155" s="78"/>
      <c r="Q155" s="78"/>
      <c r="R155" s="78"/>
      <c r="S155" s="78"/>
      <c r="T155" s="78"/>
      <c r="U155" s="78"/>
      <c r="V155" s="78"/>
      <c r="W155" s="79"/>
      <c r="X155" s="79"/>
    </row>
    <row r="156" spans="1:24" ht="39.75" customHeight="1" x14ac:dyDescent="0.3">
      <c r="A156" s="127"/>
      <c r="B156" s="128"/>
      <c r="C156" s="87">
        <v>105</v>
      </c>
      <c r="D156" s="30" t="s">
        <v>717</v>
      </c>
      <c r="E156" s="46" t="s">
        <v>471</v>
      </c>
      <c r="F156" s="46" t="s">
        <v>718</v>
      </c>
      <c r="G156" s="88">
        <v>44562</v>
      </c>
      <c r="H156" s="88">
        <v>44926</v>
      </c>
      <c r="I156" s="30" t="s">
        <v>719</v>
      </c>
      <c r="J156" s="17" t="s">
        <v>720</v>
      </c>
      <c r="K156" s="30"/>
      <c r="L156" s="30"/>
      <c r="M156" s="30"/>
      <c r="N156" s="30"/>
      <c r="O156" s="30"/>
      <c r="P156" s="78"/>
      <c r="Q156" s="78"/>
      <c r="R156" s="78"/>
      <c r="S156" s="78"/>
      <c r="T156" s="78"/>
      <c r="U156" s="78"/>
      <c r="V156" s="78"/>
      <c r="W156" s="79"/>
      <c r="X156" s="79"/>
    </row>
    <row r="157" spans="1:24" ht="39.75" customHeight="1" x14ac:dyDescent="0.3">
      <c r="A157" s="127"/>
      <c r="B157" s="147" t="s">
        <v>246</v>
      </c>
      <c r="C157" s="145" t="s">
        <v>247</v>
      </c>
      <c r="D157" s="139"/>
      <c r="E157" s="139"/>
      <c r="F157" s="139"/>
      <c r="G157" s="139"/>
      <c r="H157" s="142"/>
      <c r="I157" s="146" t="s">
        <v>373</v>
      </c>
      <c r="J157" s="139"/>
      <c r="K157" s="139"/>
      <c r="L157" s="139"/>
      <c r="M157" s="139"/>
      <c r="N157" s="139"/>
      <c r="O157" s="142"/>
      <c r="P157" s="78"/>
      <c r="Q157" s="78"/>
      <c r="R157" s="78"/>
      <c r="S157" s="78"/>
      <c r="T157" s="78"/>
      <c r="U157" s="78"/>
      <c r="V157" s="78"/>
      <c r="W157" s="79"/>
      <c r="X157" s="79"/>
    </row>
    <row r="158" spans="1:24" ht="39.75" customHeight="1" x14ac:dyDescent="0.3">
      <c r="A158" s="127"/>
      <c r="B158" s="127"/>
      <c r="C158" s="83" t="s">
        <v>374</v>
      </c>
      <c r="D158" s="83" t="s">
        <v>403</v>
      </c>
      <c r="E158" s="83" t="s">
        <v>376</v>
      </c>
      <c r="F158" s="84" t="s">
        <v>377</v>
      </c>
      <c r="G158" s="85" t="s">
        <v>378</v>
      </c>
      <c r="H158" s="85" t="s">
        <v>379</v>
      </c>
      <c r="I158" s="83" t="s">
        <v>380</v>
      </c>
      <c r="J158" s="83" t="s">
        <v>381</v>
      </c>
      <c r="K158" s="83" t="s">
        <v>382</v>
      </c>
      <c r="L158" s="86" t="s">
        <v>383</v>
      </c>
      <c r="M158" s="83" t="s">
        <v>384</v>
      </c>
      <c r="N158" s="86" t="s">
        <v>385</v>
      </c>
      <c r="O158" s="83" t="s">
        <v>386</v>
      </c>
      <c r="P158" s="78"/>
      <c r="Q158" s="78"/>
      <c r="R158" s="78"/>
      <c r="S158" s="78"/>
      <c r="T158" s="78"/>
      <c r="U158" s="78"/>
      <c r="V158" s="78"/>
      <c r="W158" s="79"/>
      <c r="X158" s="79"/>
    </row>
    <row r="159" spans="1:24" ht="39.75" customHeight="1" x14ac:dyDescent="0.3">
      <c r="A159" s="127"/>
      <c r="B159" s="127"/>
      <c r="C159" s="87">
        <v>106</v>
      </c>
      <c r="D159" s="92" t="s">
        <v>721</v>
      </c>
      <c r="E159" s="46" t="s">
        <v>661</v>
      </c>
      <c r="F159" s="46" t="s">
        <v>471</v>
      </c>
      <c r="G159" s="94">
        <v>44576</v>
      </c>
      <c r="H159" s="94">
        <v>44681</v>
      </c>
      <c r="I159" s="92" t="s">
        <v>722</v>
      </c>
      <c r="J159" s="92" t="s">
        <v>723</v>
      </c>
      <c r="K159" s="30"/>
      <c r="L159" s="30"/>
      <c r="M159" s="30"/>
      <c r="N159" s="30"/>
      <c r="O159" s="30"/>
      <c r="P159" s="78"/>
      <c r="Q159" s="78"/>
      <c r="R159" s="78"/>
      <c r="S159" s="78"/>
      <c r="T159" s="78"/>
      <c r="U159" s="78"/>
      <c r="V159" s="78"/>
      <c r="W159" s="79"/>
      <c r="X159" s="79"/>
    </row>
    <row r="160" spans="1:24" ht="39.75" customHeight="1" x14ac:dyDescent="0.3">
      <c r="A160" s="127"/>
      <c r="B160" s="127"/>
      <c r="C160" s="87">
        <v>107</v>
      </c>
      <c r="D160" s="92" t="s">
        <v>724</v>
      </c>
      <c r="E160" s="46" t="s">
        <v>471</v>
      </c>
      <c r="F160" s="46" t="s">
        <v>661</v>
      </c>
      <c r="G160" s="94">
        <v>44576</v>
      </c>
      <c r="H160" s="94">
        <v>44926</v>
      </c>
      <c r="I160" s="92" t="s">
        <v>725</v>
      </c>
      <c r="J160" s="92" t="s">
        <v>726</v>
      </c>
      <c r="K160" s="30"/>
      <c r="L160" s="30"/>
      <c r="M160" s="30"/>
      <c r="N160" s="30"/>
      <c r="O160" s="30"/>
      <c r="P160" s="78"/>
      <c r="Q160" s="78"/>
      <c r="R160" s="78"/>
      <c r="S160" s="78"/>
      <c r="T160" s="78"/>
      <c r="U160" s="78"/>
      <c r="V160" s="78"/>
      <c r="W160" s="79"/>
      <c r="X160" s="79"/>
    </row>
    <row r="161" spans="1:24" ht="39.75" customHeight="1" x14ac:dyDescent="0.3">
      <c r="A161" s="127"/>
      <c r="B161" s="127"/>
      <c r="C161" s="87">
        <v>108</v>
      </c>
      <c r="D161" s="30" t="s">
        <v>727</v>
      </c>
      <c r="E161" s="46" t="s">
        <v>661</v>
      </c>
      <c r="F161" s="104"/>
      <c r="G161" s="88">
        <v>44593</v>
      </c>
      <c r="H161" s="88">
        <v>44742</v>
      </c>
      <c r="I161" s="92" t="s">
        <v>728</v>
      </c>
      <c r="J161" s="92" t="s">
        <v>729</v>
      </c>
      <c r="K161" s="30"/>
      <c r="L161" s="30"/>
      <c r="M161" s="30"/>
      <c r="N161" s="30"/>
      <c r="O161" s="30"/>
      <c r="P161" s="78"/>
      <c r="Q161" s="78"/>
      <c r="R161" s="78"/>
      <c r="S161" s="78"/>
      <c r="T161" s="78"/>
      <c r="U161" s="78"/>
      <c r="V161" s="78"/>
      <c r="W161" s="79"/>
      <c r="X161" s="79"/>
    </row>
    <row r="162" spans="1:24" ht="39.75" customHeight="1" x14ac:dyDescent="0.3">
      <c r="A162" s="128"/>
      <c r="B162" s="128"/>
      <c r="C162" s="87">
        <v>109</v>
      </c>
      <c r="D162" s="92" t="s">
        <v>730</v>
      </c>
      <c r="E162" s="46" t="s">
        <v>731</v>
      </c>
      <c r="F162" s="46" t="s">
        <v>78</v>
      </c>
      <c r="G162" s="94">
        <v>44576</v>
      </c>
      <c r="H162" s="94">
        <v>44926</v>
      </c>
      <c r="I162" s="95" t="s">
        <v>732</v>
      </c>
      <c r="J162" s="17" t="s">
        <v>733</v>
      </c>
      <c r="K162" s="30"/>
      <c r="L162" s="30"/>
      <c r="M162" s="30"/>
      <c r="N162" s="30"/>
      <c r="O162" s="30"/>
      <c r="P162" s="78"/>
      <c r="Q162" s="78"/>
      <c r="R162" s="78"/>
      <c r="S162" s="78"/>
      <c r="T162" s="78"/>
      <c r="U162" s="78"/>
      <c r="V162" s="78"/>
      <c r="W162" s="79"/>
      <c r="X162" s="79"/>
    </row>
    <row r="163" spans="1:24" ht="39.75" customHeight="1" x14ac:dyDescent="0.3">
      <c r="A163" s="80" t="s">
        <v>5</v>
      </c>
      <c r="B163" s="80" t="s">
        <v>6</v>
      </c>
      <c r="C163" s="146" t="s">
        <v>372</v>
      </c>
      <c r="D163" s="139"/>
      <c r="E163" s="139"/>
      <c r="F163" s="139"/>
      <c r="G163" s="139"/>
      <c r="H163" s="142"/>
      <c r="I163" s="146"/>
      <c r="J163" s="139"/>
      <c r="K163" s="139"/>
      <c r="L163" s="139"/>
      <c r="M163" s="139"/>
      <c r="N163" s="139"/>
      <c r="O163" s="142"/>
      <c r="P163" s="78"/>
      <c r="Q163" s="78"/>
      <c r="R163" s="78"/>
      <c r="S163" s="78"/>
      <c r="T163" s="78"/>
      <c r="U163" s="78"/>
      <c r="V163" s="78"/>
      <c r="W163" s="79"/>
      <c r="X163" s="79"/>
    </row>
    <row r="164" spans="1:24" ht="39.75" customHeight="1" x14ac:dyDescent="0.3">
      <c r="A164" s="151" t="s">
        <v>256</v>
      </c>
      <c r="B164" s="147" t="s">
        <v>257</v>
      </c>
      <c r="C164" s="145" t="s">
        <v>258</v>
      </c>
      <c r="D164" s="139"/>
      <c r="E164" s="139"/>
      <c r="F164" s="139"/>
      <c r="G164" s="139"/>
      <c r="H164" s="142"/>
      <c r="I164" s="146" t="s">
        <v>373</v>
      </c>
      <c r="J164" s="139"/>
      <c r="K164" s="139"/>
      <c r="L164" s="139"/>
      <c r="M164" s="139"/>
      <c r="N164" s="139"/>
      <c r="O164" s="142"/>
      <c r="P164" s="78"/>
      <c r="Q164" s="78"/>
      <c r="R164" s="78"/>
      <c r="S164" s="78"/>
      <c r="T164" s="78"/>
      <c r="U164" s="78"/>
      <c r="V164" s="78"/>
      <c r="W164" s="79"/>
      <c r="X164" s="79"/>
    </row>
    <row r="165" spans="1:24" ht="39.75" customHeight="1" x14ac:dyDescent="0.3">
      <c r="A165" s="127"/>
      <c r="B165" s="127"/>
      <c r="C165" s="83" t="s">
        <v>374</v>
      </c>
      <c r="D165" s="83" t="s">
        <v>403</v>
      </c>
      <c r="E165" s="83" t="s">
        <v>376</v>
      </c>
      <c r="F165" s="84" t="s">
        <v>377</v>
      </c>
      <c r="G165" s="85" t="s">
        <v>378</v>
      </c>
      <c r="H165" s="85" t="s">
        <v>379</v>
      </c>
      <c r="I165" s="83" t="s">
        <v>380</v>
      </c>
      <c r="J165" s="83" t="s">
        <v>381</v>
      </c>
      <c r="K165" s="83" t="s">
        <v>382</v>
      </c>
      <c r="L165" s="86" t="s">
        <v>383</v>
      </c>
      <c r="M165" s="83" t="s">
        <v>384</v>
      </c>
      <c r="N165" s="86" t="s">
        <v>385</v>
      </c>
      <c r="O165" s="83" t="s">
        <v>386</v>
      </c>
      <c r="P165" s="78"/>
      <c r="Q165" s="78"/>
      <c r="R165" s="78"/>
      <c r="S165" s="78"/>
      <c r="T165" s="78"/>
      <c r="U165" s="78"/>
      <c r="V165" s="78"/>
      <c r="W165" s="79"/>
      <c r="X165" s="79"/>
    </row>
    <row r="166" spans="1:24" ht="39.75" customHeight="1" x14ac:dyDescent="0.3">
      <c r="A166" s="127"/>
      <c r="B166" s="127"/>
      <c r="C166" s="87">
        <v>110</v>
      </c>
      <c r="D166" s="90" t="s">
        <v>734</v>
      </c>
      <c r="E166" s="50" t="s">
        <v>402</v>
      </c>
      <c r="F166" s="50" t="s">
        <v>260</v>
      </c>
      <c r="G166" s="94">
        <v>44593</v>
      </c>
      <c r="H166" s="94">
        <v>44926</v>
      </c>
      <c r="I166" s="95" t="s">
        <v>735</v>
      </c>
      <c r="J166" s="95" t="s">
        <v>736</v>
      </c>
      <c r="K166" s="30"/>
      <c r="L166" s="30"/>
      <c r="M166" s="30"/>
      <c r="N166" s="30"/>
      <c r="O166" s="30"/>
      <c r="P166" s="78"/>
      <c r="Q166" s="78"/>
      <c r="R166" s="78"/>
      <c r="S166" s="78"/>
      <c r="T166" s="78"/>
      <c r="U166" s="78"/>
      <c r="V166" s="78"/>
      <c r="W166" s="79"/>
      <c r="X166" s="79"/>
    </row>
    <row r="167" spans="1:24" ht="39.75" customHeight="1" x14ac:dyDescent="0.3">
      <c r="A167" s="127"/>
      <c r="B167" s="127"/>
      <c r="C167" s="87">
        <v>111</v>
      </c>
      <c r="D167" s="90" t="s">
        <v>737</v>
      </c>
      <c r="E167" s="50" t="s">
        <v>402</v>
      </c>
      <c r="F167" s="50" t="s">
        <v>260</v>
      </c>
      <c r="G167" s="94">
        <v>44593</v>
      </c>
      <c r="H167" s="94">
        <v>44895</v>
      </c>
      <c r="I167" s="95" t="s">
        <v>738</v>
      </c>
      <c r="J167" s="100" t="s">
        <v>739</v>
      </c>
      <c r="K167" s="30"/>
      <c r="L167" s="30"/>
      <c r="M167" s="30"/>
      <c r="N167" s="30"/>
      <c r="O167" s="30"/>
      <c r="P167" s="78"/>
      <c r="Q167" s="78"/>
      <c r="R167" s="78"/>
      <c r="S167" s="78"/>
      <c r="T167" s="78"/>
      <c r="U167" s="78"/>
      <c r="V167" s="78"/>
      <c r="W167" s="79"/>
      <c r="X167" s="79"/>
    </row>
    <row r="168" spans="1:24" ht="39.75" customHeight="1" x14ac:dyDescent="0.3">
      <c r="A168" s="127"/>
      <c r="B168" s="127"/>
      <c r="C168" s="87">
        <v>112</v>
      </c>
      <c r="D168" s="45" t="s">
        <v>740</v>
      </c>
      <c r="E168" s="46" t="s">
        <v>402</v>
      </c>
      <c r="F168" s="46" t="s">
        <v>260</v>
      </c>
      <c r="G168" s="94">
        <v>44563</v>
      </c>
      <c r="H168" s="94">
        <v>44926</v>
      </c>
      <c r="I168" s="95" t="s">
        <v>741</v>
      </c>
      <c r="J168" s="113" t="s">
        <v>742</v>
      </c>
      <c r="K168" s="30"/>
      <c r="L168" s="30"/>
      <c r="M168" s="30"/>
      <c r="N168" s="30"/>
      <c r="O168" s="30"/>
      <c r="P168" s="78"/>
      <c r="Q168" s="78"/>
      <c r="R168" s="78"/>
      <c r="S168" s="78"/>
      <c r="T168" s="78"/>
      <c r="U168" s="78"/>
      <c r="V168" s="78"/>
      <c r="W168" s="79"/>
      <c r="X168" s="79"/>
    </row>
    <row r="169" spans="1:24" ht="39.75" customHeight="1" x14ac:dyDescent="0.3">
      <c r="A169" s="127"/>
      <c r="B169" s="128"/>
      <c r="C169" s="87">
        <v>113</v>
      </c>
      <c r="D169" s="90" t="s">
        <v>743</v>
      </c>
      <c r="E169" s="50" t="s">
        <v>402</v>
      </c>
      <c r="F169" s="50" t="s">
        <v>260</v>
      </c>
      <c r="G169" s="94">
        <v>44713</v>
      </c>
      <c r="H169" s="94">
        <v>44926</v>
      </c>
      <c r="I169" s="95" t="s">
        <v>744</v>
      </c>
      <c r="J169" s="95" t="s">
        <v>745</v>
      </c>
      <c r="K169" s="30"/>
      <c r="L169" s="30"/>
      <c r="M169" s="30"/>
      <c r="N169" s="30"/>
      <c r="O169" s="30"/>
      <c r="P169" s="78"/>
      <c r="Q169" s="78"/>
      <c r="R169" s="78"/>
      <c r="S169" s="78"/>
      <c r="T169" s="78"/>
      <c r="U169" s="78"/>
      <c r="V169" s="78"/>
      <c r="W169" s="79"/>
      <c r="X169" s="79"/>
    </row>
    <row r="170" spans="1:24" ht="39.75" customHeight="1" x14ac:dyDescent="0.3">
      <c r="A170" s="127"/>
      <c r="B170" s="147" t="s">
        <v>268</v>
      </c>
      <c r="C170" s="145" t="s">
        <v>269</v>
      </c>
      <c r="D170" s="139"/>
      <c r="E170" s="139"/>
      <c r="F170" s="139"/>
      <c r="G170" s="139"/>
      <c r="H170" s="142"/>
      <c r="I170" s="146" t="s">
        <v>373</v>
      </c>
      <c r="J170" s="139"/>
      <c r="K170" s="139"/>
      <c r="L170" s="139"/>
      <c r="M170" s="139"/>
      <c r="N170" s="139"/>
      <c r="O170" s="142"/>
      <c r="P170" s="78"/>
      <c r="Q170" s="78"/>
      <c r="R170" s="78"/>
      <c r="S170" s="78"/>
      <c r="T170" s="78"/>
      <c r="U170" s="78"/>
      <c r="V170" s="78"/>
      <c r="W170" s="79"/>
      <c r="X170" s="79"/>
    </row>
    <row r="171" spans="1:24" ht="39.75" customHeight="1" x14ac:dyDescent="0.3">
      <c r="A171" s="127"/>
      <c r="B171" s="127"/>
      <c r="C171" s="83" t="s">
        <v>374</v>
      </c>
      <c r="D171" s="83" t="s">
        <v>403</v>
      </c>
      <c r="E171" s="83" t="s">
        <v>376</v>
      </c>
      <c r="F171" s="84" t="s">
        <v>377</v>
      </c>
      <c r="G171" s="85" t="s">
        <v>378</v>
      </c>
      <c r="H171" s="85" t="s">
        <v>379</v>
      </c>
      <c r="I171" s="83" t="s">
        <v>380</v>
      </c>
      <c r="J171" s="83" t="s">
        <v>381</v>
      </c>
      <c r="K171" s="83" t="s">
        <v>382</v>
      </c>
      <c r="L171" s="86" t="s">
        <v>383</v>
      </c>
      <c r="M171" s="83" t="s">
        <v>384</v>
      </c>
      <c r="N171" s="86" t="s">
        <v>385</v>
      </c>
      <c r="O171" s="83" t="s">
        <v>386</v>
      </c>
      <c r="P171" s="78"/>
      <c r="Q171" s="78"/>
      <c r="R171" s="78"/>
      <c r="S171" s="78"/>
      <c r="T171" s="78"/>
      <c r="U171" s="78"/>
      <c r="V171" s="78"/>
      <c r="W171" s="79"/>
      <c r="X171" s="79"/>
    </row>
    <row r="172" spans="1:24" ht="39.75" customHeight="1" x14ac:dyDescent="0.3">
      <c r="A172" s="127"/>
      <c r="B172" s="127"/>
      <c r="C172" s="87">
        <v>114</v>
      </c>
      <c r="D172" s="90" t="s">
        <v>746</v>
      </c>
      <c r="E172" s="96" t="s">
        <v>747</v>
      </c>
      <c r="F172" s="50" t="s">
        <v>260</v>
      </c>
      <c r="G172" s="94">
        <v>44593</v>
      </c>
      <c r="H172" s="94">
        <v>44926</v>
      </c>
      <c r="I172" s="95" t="s">
        <v>748</v>
      </c>
      <c r="J172" s="95" t="s">
        <v>749</v>
      </c>
      <c r="K172" s="30"/>
      <c r="L172" s="30"/>
      <c r="M172" s="30"/>
      <c r="N172" s="30"/>
      <c r="O172" s="30"/>
      <c r="P172" s="78"/>
      <c r="Q172" s="78"/>
      <c r="R172" s="78"/>
      <c r="S172" s="78"/>
      <c r="T172" s="78"/>
      <c r="U172" s="78"/>
      <c r="V172" s="78"/>
      <c r="W172" s="79"/>
      <c r="X172" s="79"/>
    </row>
    <row r="173" spans="1:24" ht="39.75" customHeight="1" x14ac:dyDescent="0.3">
      <c r="A173" s="127"/>
      <c r="B173" s="127"/>
      <c r="C173" s="87">
        <v>115</v>
      </c>
      <c r="D173" s="90" t="s">
        <v>750</v>
      </c>
      <c r="E173" s="96" t="s">
        <v>747</v>
      </c>
      <c r="F173" s="50" t="s">
        <v>260</v>
      </c>
      <c r="G173" s="94">
        <v>44652</v>
      </c>
      <c r="H173" s="94">
        <v>44926</v>
      </c>
      <c r="I173" s="95" t="s">
        <v>751</v>
      </c>
      <c r="J173" s="100" t="s">
        <v>752</v>
      </c>
      <c r="K173" s="30"/>
      <c r="L173" s="30"/>
      <c r="M173" s="30"/>
      <c r="N173" s="30"/>
      <c r="O173" s="30"/>
      <c r="P173" s="78"/>
      <c r="Q173" s="78"/>
      <c r="R173" s="78"/>
      <c r="S173" s="78"/>
      <c r="T173" s="78"/>
      <c r="U173" s="78"/>
      <c r="V173" s="78"/>
      <c r="W173" s="79"/>
      <c r="X173" s="79"/>
    </row>
    <row r="174" spans="1:24" ht="39.75" customHeight="1" x14ac:dyDescent="0.3">
      <c r="A174" s="127"/>
      <c r="B174" s="127"/>
      <c r="C174" s="87">
        <v>116</v>
      </c>
      <c r="D174" s="90" t="s">
        <v>753</v>
      </c>
      <c r="E174" s="96" t="s">
        <v>747</v>
      </c>
      <c r="F174" s="50" t="s">
        <v>260</v>
      </c>
      <c r="G174" s="94">
        <v>44562</v>
      </c>
      <c r="H174" s="94">
        <v>44742</v>
      </c>
      <c r="I174" s="95" t="s">
        <v>754</v>
      </c>
      <c r="J174" s="100" t="s">
        <v>755</v>
      </c>
      <c r="K174" s="30"/>
      <c r="L174" s="30"/>
      <c r="M174" s="30"/>
      <c r="N174" s="30"/>
      <c r="O174" s="30"/>
      <c r="P174" s="78"/>
      <c r="Q174" s="78"/>
      <c r="R174" s="78"/>
      <c r="S174" s="78"/>
      <c r="T174" s="78"/>
      <c r="U174" s="78"/>
      <c r="V174" s="78"/>
      <c r="W174" s="79"/>
      <c r="X174" s="79"/>
    </row>
    <row r="175" spans="1:24" ht="39.75" customHeight="1" x14ac:dyDescent="0.3">
      <c r="A175" s="127"/>
      <c r="B175" s="127"/>
      <c r="C175" s="87">
        <v>117</v>
      </c>
      <c r="D175" s="90" t="s">
        <v>756</v>
      </c>
      <c r="E175" s="96" t="s">
        <v>747</v>
      </c>
      <c r="F175" s="50" t="s">
        <v>260</v>
      </c>
      <c r="G175" s="94">
        <v>44835</v>
      </c>
      <c r="H175" s="94">
        <v>44926</v>
      </c>
      <c r="I175" s="95" t="s">
        <v>757</v>
      </c>
      <c r="J175" s="100" t="s">
        <v>758</v>
      </c>
      <c r="K175" s="30"/>
      <c r="L175" s="30"/>
      <c r="M175" s="30"/>
      <c r="N175" s="30"/>
      <c r="O175" s="30"/>
      <c r="P175" s="78"/>
      <c r="Q175" s="78"/>
      <c r="R175" s="78"/>
      <c r="S175" s="78"/>
      <c r="T175" s="78"/>
      <c r="U175" s="78"/>
      <c r="V175" s="78"/>
      <c r="W175" s="79"/>
      <c r="X175" s="79"/>
    </row>
    <row r="176" spans="1:24" ht="39.75" customHeight="1" x14ac:dyDescent="0.3">
      <c r="A176" s="127"/>
      <c r="B176" s="127"/>
      <c r="C176" s="87">
        <v>118</v>
      </c>
      <c r="D176" s="92" t="s">
        <v>759</v>
      </c>
      <c r="E176" s="50" t="s">
        <v>330</v>
      </c>
      <c r="F176" s="98"/>
      <c r="G176" s="93">
        <v>44652</v>
      </c>
      <c r="H176" s="94">
        <v>44926</v>
      </c>
      <c r="I176" s="95" t="s">
        <v>760</v>
      </c>
      <c r="J176" s="30" t="s">
        <v>761</v>
      </c>
      <c r="K176" s="30"/>
      <c r="L176" s="30"/>
      <c r="M176" s="30"/>
      <c r="N176" s="30"/>
      <c r="O176" s="30"/>
      <c r="P176" s="78"/>
      <c r="Q176" s="78"/>
      <c r="R176" s="78"/>
      <c r="S176" s="78"/>
      <c r="T176" s="78"/>
      <c r="U176" s="78"/>
      <c r="V176" s="78"/>
      <c r="W176" s="79"/>
      <c r="X176" s="79"/>
    </row>
    <row r="177" spans="1:24" ht="39.75" customHeight="1" x14ac:dyDescent="0.3">
      <c r="A177" s="127"/>
      <c r="B177" s="128"/>
      <c r="C177" s="87">
        <v>119</v>
      </c>
      <c r="D177" s="92" t="s">
        <v>762</v>
      </c>
      <c r="E177" s="46" t="s">
        <v>330</v>
      </c>
      <c r="F177" s="93"/>
      <c r="G177" s="93">
        <v>44866</v>
      </c>
      <c r="H177" s="94">
        <v>44926</v>
      </c>
      <c r="I177" s="95" t="s">
        <v>763</v>
      </c>
      <c r="J177" s="95" t="s">
        <v>763</v>
      </c>
      <c r="K177" s="30"/>
      <c r="L177" s="30"/>
      <c r="M177" s="30"/>
      <c r="N177" s="30"/>
      <c r="O177" s="30"/>
      <c r="P177" s="78"/>
      <c r="Q177" s="78"/>
      <c r="R177" s="78"/>
      <c r="S177" s="78"/>
      <c r="T177" s="78"/>
      <c r="U177" s="78"/>
      <c r="V177" s="78"/>
      <c r="W177" s="79"/>
      <c r="X177" s="79"/>
    </row>
    <row r="178" spans="1:24" ht="39.75" customHeight="1" x14ac:dyDescent="0.3">
      <c r="A178" s="127"/>
      <c r="B178" s="147" t="s">
        <v>279</v>
      </c>
      <c r="C178" s="145" t="s">
        <v>280</v>
      </c>
      <c r="D178" s="139"/>
      <c r="E178" s="139"/>
      <c r="F178" s="139"/>
      <c r="G178" s="139"/>
      <c r="H178" s="142"/>
      <c r="I178" s="146" t="s">
        <v>373</v>
      </c>
      <c r="J178" s="139"/>
      <c r="K178" s="139"/>
      <c r="L178" s="139"/>
      <c r="M178" s="139"/>
      <c r="N178" s="139"/>
      <c r="O178" s="142"/>
      <c r="P178" s="78"/>
      <c r="Q178" s="78"/>
      <c r="R178" s="78"/>
      <c r="S178" s="78"/>
      <c r="T178" s="78"/>
      <c r="U178" s="78"/>
      <c r="V178" s="78"/>
      <c r="W178" s="79"/>
      <c r="X178" s="79"/>
    </row>
    <row r="179" spans="1:24" ht="39.75" customHeight="1" x14ac:dyDescent="0.3">
      <c r="A179" s="127"/>
      <c r="B179" s="127"/>
      <c r="C179" s="83" t="s">
        <v>374</v>
      </c>
      <c r="D179" s="83" t="s">
        <v>403</v>
      </c>
      <c r="E179" s="83" t="s">
        <v>376</v>
      </c>
      <c r="F179" s="84" t="s">
        <v>377</v>
      </c>
      <c r="G179" s="85" t="s">
        <v>378</v>
      </c>
      <c r="H179" s="85" t="s">
        <v>379</v>
      </c>
      <c r="I179" s="83" t="s">
        <v>380</v>
      </c>
      <c r="J179" s="83" t="s">
        <v>381</v>
      </c>
      <c r="K179" s="83" t="s">
        <v>382</v>
      </c>
      <c r="L179" s="86" t="s">
        <v>383</v>
      </c>
      <c r="M179" s="83" t="s">
        <v>384</v>
      </c>
      <c r="N179" s="86" t="s">
        <v>385</v>
      </c>
      <c r="O179" s="83" t="s">
        <v>386</v>
      </c>
      <c r="P179" s="78"/>
      <c r="Q179" s="78"/>
      <c r="R179" s="78"/>
      <c r="S179" s="78"/>
      <c r="T179" s="78"/>
      <c r="U179" s="78"/>
      <c r="V179" s="78"/>
      <c r="W179" s="79"/>
      <c r="X179" s="79"/>
    </row>
    <row r="180" spans="1:24" ht="39.75" customHeight="1" x14ac:dyDescent="0.3">
      <c r="A180" s="127"/>
      <c r="B180" s="127"/>
      <c r="C180" s="87">
        <v>120</v>
      </c>
      <c r="D180" s="30" t="s">
        <v>764</v>
      </c>
      <c r="E180" s="50" t="s">
        <v>282</v>
      </c>
      <c r="F180" s="88"/>
      <c r="G180" s="88">
        <v>44562</v>
      </c>
      <c r="H180" s="88">
        <v>44592</v>
      </c>
      <c r="I180" s="95" t="s">
        <v>765</v>
      </c>
      <c r="J180" s="95" t="s">
        <v>766</v>
      </c>
      <c r="K180" s="52"/>
      <c r="L180" s="52"/>
      <c r="M180" s="52"/>
      <c r="N180" s="52"/>
      <c r="O180" s="52"/>
      <c r="P180" s="78"/>
      <c r="Q180" s="78"/>
      <c r="R180" s="78"/>
      <c r="S180" s="78"/>
      <c r="T180" s="78"/>
      <c r="U180" s="78"/>
      <c r="V180" s="78"/>
      <c r="W180" s="79"/>
      <c r="X180" s="79"/>
    </row>
    <row r="181" spans="1:24" ht="39.75" customHeight="1" x14ac:dyDescent="0.3">
      <c r="A181" s="127"/>
      <c r="B181" s="127"/>
      <c r="C181" s="87">
        <v>121</v>
      </c>
      <c r="D181" s="30" t="s">
        <v>767</v>
      </c>
      <c r="E181" s="50" t="s">
        <v>282</v>
      </c>
      <c r="F181" s="98"/>
      <c r="G181" s="98">
        <v>44593</v>
      </c>
      <c r="H181" s="98">
        <v>44926</v>
      </c>
      <c r="I181" s="95" t="s">
        <v>768</v>
      </c>
      <c r="J181" s="100" t="s">
        <v>769</v>
      </c>
      <c r="K181" s="52"/>
      <c r="L181" s="52"/>
      <c r="M181" s="52"/>
      <c r="N181" s="52"/>
      <c r="O181" s="52"/>
      <c r="P181" s="78"/>
      <c r="Q181" s="78"/>
      <c r="R181" s="78"/>
      <c r="S181" s="78"/>
      <c r="T181" s="78"/>
      <c r="U181" s="78"/>
      <c r="V181" s="78"/>
      <c r="W181" s="79"/>
      <c r="X181" s="79"/>
    </row>
    <row r="182" spans="1:24" ht="39.75" customHeight="1" x14ac:dyDescent="0.3">
      <c r="A182" s="127"/>
      <c r="B182" s="127"/>
      <c r="C182" s="87">
        <v>122</v>
      </c>
      <c r="D182" s="114" t="s">
        <v>770</v>
      </c>
      <c r="E182" s="50" t="s">
        <v>282</v>
      </c>
      <c r="F182" s="111" t="s">
        <v>771</v>
      </c>
      <c r="G182" s="111">
        <v>44562</v>
      </c>
      <c r="H182" s="111">
        <v>44926</v>
      </c>
      <c r="I182" s="95" t="s">
        <v>772</v>
      </c>
      <c r="J182" s="100" t="s">
        <v>773</v>
      </c>
      <c r="K182" s="52"/>
      <c r="L182" s="52"/>
      <c r="M182" s="52"/>
      <c r="N182" s="52"/>
      <c r="O182" s="52"/>
      <c r="P182" s="78"/>
      <c r="Q182" s="78"/>
      <c r="R182" s="78"/>
      <c r="S182" s="78"/>
      <c r="T182" s="78"/>
      <c r="U182" s="78"/>
      <c r="V182" s="78"/>
      <c r="W182" s="79"/>
      <c r="X182" s="79"/>
    </row>
    <row r="183" spans="1:24" ht="103.5" customHeight="1" x14ac:dyDescent="0.3">
      <c r="A183" s="127"/>
      <c r="B183" s="128"/>
      <c r="C183" s="87">
        <v>123</v>
      </c>
      <c r="D183" s="114" t="s">
        <v>774</v>
      </c>
      <c r="E183" s="89" t="s">
        <v>661</v>
      </c>
      <c r="F183" s="115"/>
      <c r="G183" s="111">
        <v>44621</v>
      </c>
      <c r="H183" s="111">
        <v>44895</v>
      </c>
      <c r="I183" s="52" t="s">
        <v>775</v>
      </c>
      <c r="J183" s="52" t="s">
        <v>776</v>
      </c>
      <c r="K183" s="52"/>
      <c r="L183" s="52"/>
      <c r="M183" s="52"/>
      <c r="N183" s="52"/>
      <c r="O183" s="52"/>
      <c r="P183" s="78"/>
      <c r="Q183" s="78"/>
      <c r="R183" s="78"/>
      <c r="S183" s="78"/>
      <c r="T183" s="78"/>
      <c r="U183" s="78"/>
      <c r="V183" s="78"/>
      <c r="W183" s="79"/>
      <c r="X183" s="79"/>
    </row>
    <row r="184" spans="1:24" ht="39.75" customHeight="1" x14ac:dyDescent="0.3">
      <c r="A184" s="127"/>
      <c r="B184" s="147" t="s">
        <v>290</v>
      </c>
      <c r="C184" s="145" t="s">
        <v>291</v>
      </c>
      <c r="D184" s="139"/>
      <c r="E184" s="139"/>
      <c r="F184" s="139"/>
      <c r="G184" s="139"/>
      <c r="H184" s="142"/>
      <c r="I184" s="146" t="s">
        <v>373</v>
      </c>
      <c r="J184" s="139"/>
      <c r="K184" s="139"/>
      <c r="L184" s="139"/>
      <c r="M184" s="139"/>
      <c r="N184" s="139"/>
      <c r="O184" s="142"/>
      <c r="P184" s="78"/>
      <c r="Q184" s="78"/>
      <c r="R184" s="78"/>
      <c r="S184" s="78"/>
      <c r="T184" s="78"/>
      <c r="U184" s="78"/>
      <c r="V184" s="78"/>
      <c r="W184" s="79"/>
      <c r="X184" s="79"/>
    </row>
    <row r="185" spans="1:24" ht="39.75" customHeight="1" x14ac:dyDescent="0.3">
      <c r="A185" s="127"/>
      <c r="B185" s="127"/>
      <c r="C185" s="83" t="s">
        <v>374</v>
      </c>
      <c r="D185" s="83" t="s">
        <v>403</v>
      </c>
      <c r="E185" s="83" t="s">
        <v>376</v>
      </c>
      <c r="F185" s="84" t="s">
        <v>377</v>
      </c>
      <c r="G185" s="85" t="s">
        <v>378</v>
      </c>
      <c r="H185" s="85" t="s">
        <v>379</v>
      </c>
      <c r="I185" s="83" t="s">
        <v>380</v>
      </c>
      <c r="J185" s="83" t="s">
        <v>381</v>
      </c>
      <c r="K185" s="83" t="s">
        <v>382</v>
      </c>
      <c r="L185" s="86" t="s">
        <v>383</v>
      </c>
      <c r="M185" s="83" t="s">
        <v>384</v>
      </c>
      <c r="N185" s="86" t="s">
        <v>385</v>
      </c>
      <c r="O185" s="83" t="s">
        <v>386</v>
      </c>
      <c r="P185" s="78"/>
      <c r="Q185" s="78"/>
      <c r="R185" s="78"/>
      <c r="S185" s="78"/>
      <c r="T185" s="78"/>
      <c r="U185" s="78"/>
      <c r="V185" s="78"/>
      <c r="W185" s="79"/>
      <c r="X185" s="79"/>
    </row>
    <row r="186" spans="1:24" ht="39.75" customHeight="1" x14ac:dyDescent="0.3">
      <c r="A186" s="127"/>
      <c r="B186" s="127"/>
      <c r="C186" s="87">
        <v>124</v>
      </c>
      <c r="D186" s="92" t="s">
        <v>777</v>
      </c>
      <c r="E186" s="46" t="s">
        <v>282</v>
      </c>
      <c r="F186" s="89" t="s">
        <v>488</v>
      </c>
      <c r="G186" s="94">
        <v>44562</v>
      </c>
      <c r="H186" s="94">
        <v>44620</v>
      </c>
      <c r="I186" s="95" t="s">
        <v>778</v>
      </c>
      <c r="J186" s="95" t="s">
        <v>779</v>
      </c>
      <c r="K186" s="52"/>
      <c r="L186" s="52"/>
      <c r="M186" s="52"/>
      <c r="N186" s="52"/>
      <c r="O186" s="52"/>
      <c r="P186" s="78"/>
      <c r="Q186" s="78"/>
      <c r="R186" s="78"/>
      <c r="S186" s="78"/>
      <c r="T186" s="78"/>
      <c r="U186" s="78"/>
      <c r="V186" s="78"/>
      <c r="W186" s="79"/>
      <c r="X186" s="79"/>
    </row>
    <row r="187" spans="1:24" ht="39.75" customHeight="1" x14ac:dyDescent="0.3">
      <c r="A187" s="127"/>
      <c r="B187" s="127"/>
      <c r="C187" s="87">
        <v>125</v>
      </c>
      <c r="D187" s="92" t="s">
        <v>780</v>
      </c>
      <c r="E187" s="46" t="s">
        <v>282</v>
      </c>
      <c r="F187" s="50"/>
      <c r="G187" s="94">
        <v>44866</v>
      </c>
      <c r="H187" s="94">
        <v>44926</v>
      </c>
      <c r="I187" s="95" t="s">
        <v>781</v>
      </c>
      <c r="J187" s="113" t="s">
        <v>781</v>
      </c>
      <c r="K187" s="52"/>
      <c r="L187" s="52"/>
      <c r="M187" s="52"/>
      <c r="N187" s="52"/>
      <c r="O187" s="52"/>
      <c r="P187" s="78"/>
      <c r="Q187" s="78"/>
      <c r="R187" s="78"/>
      <c r="S187" s="78"/>
      <c r="T187" s="78"/>
      <c r="U187" s="78"/>
      <c r="V187" s="78"/>
      <c r="W187" s="79"/>
      <c r="X187" s="79"/>
    </row>
    <row r="188" spans="1:24" ht="39.75" customHeight="1" x14ac:dyDescent="0.3">
      <c r="A188" s="127"/>
      <c r="B188" s="127"/>
      <c r="C188" s="87">
        <v>126</v>
      </c>
      <c r="D188" s="114" t="s">
        <v>782</v>
      </c>
      <c r="E188" s="89" t="s">
        <v>677</v>
      </c>
      <c r="F188" s="89" t="s">
        <v>488</v>
      </c>
      <c r="G188" s="111">
        <v>44562</v>
      </c>
      <c r="H188" s="111">
        <v>44926</v>
      </c>
      <c r="I188" s="95" t="s">
        <v>783</v>
      </c>
      <c r="J188" s="52" t="s">
        <v>784</v>
      </c>
      <c r="K188" s="52"/>
      <c r="L188" s="52"/>
      <c r="M188" s="52"/>
      <c r="N188" s="52"/>
      <c r="O188" s="52"/>
      <c r="P188" s="78"/>
      <c r="Q188" s="78"/>
      <c r="R188" s="78"/>
      <c r="S188" s="78"/>
      <c r="T188" s="78"/>
      <c r="U188" s="78"/>
      <c r="V188" s="78"/>
      <c r="W188" s="79"/>
      <c r="X188" s="79"/>
    </row>
    <row r="189" spans="1:24" ht="39.75" customHeight="1" x14ac:dyDescent="0.3">
      <c r="A189" s="127"/>
      <c r="B189" s="128"/>
      <c r="C189" s="87">
        <v>127</v>
      </c>
      <c r="D189" s="52" t="s">
        <v>785</v>
      </c>
      <c r="E189" s="96" t="s">
        <v>786</v>
      </c>
      <c r="F189" s="50" t="s">
        <v>106</v>
      </c>
      <c r="G189" s="88">
        <v>44562</v>
      </c>
      <c r="H189" s="88">
        <v>44896</v>
      </c>
      <c r="I189" s="95" t="s">
        <v>787</v>
      </c>
      <c r="J189" s="95" t="s">
        <v>788</v>
      </c>
      <c r="K189" s="52"/>
      <c r="L189" s="52"/>
      <c r="M189" s="52"/>
      <c r="N189" s="52"/>
      <c r="O189" s="52"/>
      <c r="P189" s="78"/>
      <c r="Q189" s="78"/>
      <c r="R189" s="78"/>
      <c r="S189" s="78"/>
      <c r="T189" s="78"/>
      <c r="U189" s="78"/>
      <c r="V189" s="78"/>
      <c r="W189" s="79"/>
      <c r="X189" s="79"/>
    </row>
    <row r="190" spans="1:24" ht="39.75" customHeight="1" x14ac:dyDescent="0.3">
      <c r="A190" s="127"/>
      <c r="B190" s="147" t="s">
        <v>299</v>
      </c>
      <c r="C190" s="145" t="s">
        <v>300</v>
      </c>
      <c r="D190" s="139"/>
      <c r="E190" s="139"/>
      <c r="F190" s="139"/>
      <c r="G190" s="139"/>
      <c r="H190" s="142"/>
      <c r="I190" s="146" t="s">
        <v>373</v>
      </c>
      <c r="J190" s="139"/>
      <c r="K190" s="139"/>
      <c r="L190" s="139"/>
      <c r="M190" s="139"/>
      <c r="N190" s="139"/>
      <c r="O190" s="142"/>
      <c r="P190" s="78"/>
      <c r="Q190" s="78"/>
      <c r="R190" s="78"/>
      <c r="S190" s="78"/>
      <c r="T190" s="78"/>
      <c r="U190" s="78"/>
      <c r="V190" s="78"/>
      <c r="W190" s="79"/>
      <c r="X190" s="79"/>
    </row>
    <row r="191" spans="1:24" ht="39.75" customHeight="1" x14ac:dyDescent="0.3">
      <c r="A191" s="127"/>
      <c r="B191" s="127"/>
      <c r="C191" s="83" t="s">
        <v>374</v>
      </c>
      <c r="D191" s="83" t="s">
        <v>403</v>
      </c>
      <c r="E191" s="83" t="s">
        <v>376</v>
      </c>
      <c r="F191" s="84" t="s">
        <v>377</v>
      </c>
      <c r="G191" s="85" t="s">
        <v>378</v>
      </c>
      <c r="H191" s="85" t="s">
        <v>379</v>
      </c>
      <c r="I191" s="83" t="s">
        <v>380</v>
      </c>
      <c r="J191" s="83" t="s">
        <v>381</v>
      </c>
      <c r="K191" s="83" t="s">
        <v>382</v>
      </c>
      <c r="L191" s="86" t="s">
        <v>383</v>
      </c>
      <c r="M191" s="83" t="s">
        <v>384</v>
      </c>
      <c r="N191" s="86" t="s">
        <v>385</v>
      </c>
      <c r="O191" s="83" t="s">
        <v>386</v>
      </c>
      <c r="P191" s="78"/>
      <c r="Q191" s="78"/>
      <c r="R191" s="78"/>
      <c r="S191" s="78"/>
      <c r="T191" s="78"/>
      <c r="U191" s="78"/>
      <c r="V191" s="78"/>
      <c r="W191" s="79"/>
      <c r="X191" s="79"/>
    </row>
    <row r="192" spans="1:24" ht="39.75" customHeight="1" x14ac:dyDescent="0.3">
      <c r="A192" s="127"/>
      <c r="B192" s="127"/>
      <c r="C192" s="87">
        <v>128</v>
      </c>
      <c r="D192" s="90" t="s">
        <v>789</v>
      </c>
      <c r="E192" s="46" t="s">
        <v>677</v>
      </c>
      <c r="F192" s="46" t="s">
        <v>282</v>
      </c>
      <c r="G192" s="94">
        <v>44562</v>
      </c>
      <c r="H192" s="94">
        <v>44926</v>
      </c>
      <c r="I192" s="95" t="s">
        <v>790</v>
      </c>
      <c r="J192" s="52" t="s">
        <v>791</v>
      </c>
      <c r="K192" s="30"/>
      <c r="L192" s="30"/>
      <c r="M192" s="30"/>
      <c r="N192" s="30"/>
      <c r="O192" s="30"/>
      <c r="P192" s="78"/>
      <c r="Q192" s="78"/>
      <c r="R192" s="78"/>
      <c r="S192" s="78"/>
      <c r="T192" s="78"/>
      <c r="U192" s="78"/>
      <c r="V192" s="78"/>
      <c r="W192" s="79"/>
      <c r="X192" s="79"/>
    </row>
    <row r="193" spans="1:24" ht="39.75" customHeight="1" x14ac:dyDescent="0.3">
      <c r="A193" s="127"/>
      <c r="B193" s="127"/>
      <c r="C193" s="87">
        <v>129</v>
      </c>
      <c r="D193" s="92" t="s">
        <v>792</v>
      </c>
      <c r="E193" s="50" t="s">
        <v>282</v>
      </c>
      <c r="F193" s="89" t="s">
        <v>793</v>
      </c>
      <c r="G193" s="111">
        <v>44562</v>
      </c>
      <c r="H193" s="116">
        <v>44895</v>
      </c>
      <c r="I193" s="95" t="s">
        <v>794</v>
      </c>
      <c r="J193" s="95" t="s">
        <v>795</v>
      </c>
      <c r="K193" s="30"/>
      <c r="L193" s="30"/>
      <c r="M193" s="30"/>
      <c r="N193" s="30"/>
      <c r="O193" s="30"/>
      <c r="P193" s="78"/>
      <c r="Q193" s="78"/>
      <c r="R193" s="78"/>
      <c r="S193" s="78"/>
      <c r="T193" s="78"/>
      <c r="U193" s="78"/>
      <c r="V193" s="78"/>
      <c r="W193" s="79"/>
      <c r="X193" s="79"/>
    </row>
    <row r="194" spans="1:24" ht="39.75" customHeight="1" x14ac:dyDescent="0.3">
      <c r="A194" s="127"/>
      <c r="B194" s="127"/>
      <c r="C194" s="87">
        <v>130</v>
      </c>
      <c r="D194" s="45" t="s">
        <v>796</v>
      </c>
      <c r="E194" s="46" t="s">
        <v>106</v>
      </c>
      <c r="F194" s="46"/>
      <c r="G194" s="94">
        <v>44652</v>
      </c>
      <c r="H194" s="94">
        <v>44926</v>
      </c>
      <c r="I194" s="95" t="s">
        <v>797</v>
      </c>
      <c r="J194" s="97" t="s">
        <v>798</v>
      </c>
      <c r="K194" s="30"/>
      <c r="L194" s="30"/>
      <c r="M194" s="30"/>
      <c r="N194" s="30"/>
      <c r="O194" s="30"/>
      <c r="P194" s="78"/>
      <c r="Q194" s="78"/>
      <c r="R194" s="78"/>
      <c r="S194" s="78"/>
      <c r="T194" s="78"/>
      <c r="U194" s="78"/>
      <c r="V194" s="78"/>
      <c r="W194" s="79"/>
      <c r="X194" s="79"/>
    </row>
    <row r="195" spans="1:24" ht="39.75" customHeight="1" x14ac:dyDescent="0.3">
      <c r="A195" s="127"/>
      <c r="B195" s="127"/>
      <c r="C195" s="87">
        <v>131</v>
      </c>
      <c r="D195" s="105" t="s">
        <v>799</v>
      </c>
      <c r="E195" s="107" t="s">
        <v>677</v>
      </c>
      <c r="F195" s="93" t="s">
        <v>106</v>
      </c>
      <c r="G195" s="93">
        <v>44562</v>
      </c>
      <c r="H195" s="93" t="s">
        <v>800</v>
      </c>
      <c r="I195" s="52" t="s">
        <v>801</v>
      </c>
      <c r="J195" s="95" t="s">
        <v>802</v>
      </c>
      <c r="K195" s="30"/>
      <c r="L195" s="30"/>
      <c r="M195" s="30"/>
      <c r="N195" s="30"/>
      <c r="O195" s="30"/>
      <c r="P195" s="78"/>
      <c r="Q195" s="78"/>
      <c r="R195" s="78"/>
      <c r="S195" s="78"/>
      <c r="T195" s="78"/>
      <c r="U195" s="78"/>
      <c r="V195" s="78"/>
      <c r="W195" s="79"/>
      <c r="X195" s="79"/>
    </row>
    <row r="196" spans="1:24" ht="39.75" customHeight="1" x14ac:dyDescent="0.3">
      <c r="A196" s="127"/>
      <c r="B196" s="127"/>
      <c r="C196" s="87">
        <v>132</v>
      </c>
      <c r="D196" s="105" t="s">
        <v>803</v>
      </c>
      <c r="E196" s="107" t="s">
        <v>677</v>
      </c>
      <c r="F196" s="93" t="s">
        <v>804</v>
      </c>
      <c r="G196" s="93">
        <v>44562</v>
      </c>
      <c r="H196" s="93" t="s">
        <v>800</v>
      </c>
      <c r="I196" s="52" t="s">
        <v>790</v>
      </c>
      <c r="J196" s="100" t="s">
        <v>805</v>
      </c>
      <c r="K196" s="30"/>
      <c r="L196" s="30"/>
      <c r="M196" s="30"/>
      <c r="N196" s="30"/>
      <c r="O196" s="30"/>
      <c r="P196" s="78"/>
      <c r="Q196" s="78"/>
      <c r="R196" s="78"/>
      <c r="S196" s="78"/>
      <c r="T196" s="78"/>
      <c r="U196" s="78"/>
      <c r="V196" s="78"/>
      <c r="W196" s="79"/>
      <c r="X196" s="79"/>
    </row>
    <row r="197" spans="1:24" ht="39.75" customHeight="1" x14ac:dyDescent="0.3">
      <c r="A197" s="127"/>
      <c r="B197" s="127"/>
      <c r="C197" s="145" t="s">
        <v>307</v>
      </c>
      <c r="D197" s="139"/>
      <c r="E197" s="139"/>
      <c r="F197" s="139"/>
      <c r="G197" s="139"/>
      <c r="H197" s="142"/>
      <c r="I197" s="146" t="s">
        <v>373</v>
      </c>
      <c r="J197" s="139"/>
      <c r="K197" s="139"/>
      <c r="L197" s="139"/>
      <c r="M197" s="139"/>
      <c r="N197" s="139"/>
      <c r="O197" s="142"/>
      <c r="P197" s="78"/>
      <c r="Q197" s="78"/>
      <c r="R197" s="78"/>
      <c r="S197" s="78"/>
      <c r="T197" s="78"/>
      <c r="U197" s="78"/>
      <c r="V197" s="78"/>
      <c r="W197" s="79"/>
      <c r="X197" s="79"/>
    </row>
    <row r="198" spans="1:24" ht="39.75" customHeight="1" x14ac:dyDescent="0.3">
      <c r="A198" s="127"/>
      <c r="B198" s="127"/>
      <c r="C198" s="83" t="s">
        <v>374</v>
      </c>
      <c r="D198" s="83" t="s">
        <v>403</v>
      </c>
      <c r="E198" s="83" t="s">
        <v>376</v>
      </c>
      <c r="F198" s="84" t="s">
        <v>377</v>
      </c>
      <c r="G198" s="85" t="s">
        <v>378</v>
      </c>
      <c r="H198" s="85" t="s">
        <v>379</v>
      </c>
      <c r="I198" s="83" t="s">
        <v>380</v>
      </c>
      <c r="J198" s="83" t="s">
        <v>381</v>
      </c>
      <c r="K198" s="83" t="s">
        <v>382</v>
      </c>
      <c r="L198" s="86" t="s">
        <v>383</v>
      </c>
      <c r="M198" s="83" t="s">
        <v>384</v>
      </c>
      <c r="N198" s="86" t="s">
        <v>385</v>
      </c>
      <c r="O198" s="83" t="s">
        <v>386</v>
      </c>
      <c r="P198" s="78"/>
      <c r="Q198" s="78"/>
      <c r="R198" s="78"/>
      <c r="S198" s="78"/>
      <c r="T198" s="78"/>
      <c r="U198" s="78"/>
      <c r="V198" s="78"/>
      <c r="W198" s="79"/>
      <c r="X198" s="79"/>
    </row>
    <row r="199" spans="1:24" ht="39.75" customHeight="1" x14ac:dyDescent="0.3">
      <c r="A199" s="127"/>
      <c r="B199" s="127"/>
      <c r="C199" s="87">
        <v>133</v>
      </c>
      <c r="D199" s="30" t="s">
        <v>806</v>
      </c>
      <c r="E199" s="50" t="s">
        <v>428</v>
      </c>
      <c r="F199" s="88"/>
      <c r="G199" s="88">
        <v>44621</v>
      </c>
      <c r="H199" s="88">
        <v>44926</v>
      </c>
      <c r="I199" s="30" t="s">
        <v>807</v>
      </c>
      <c r="J199" s="17" t="s">
        <v>808</v>
      </c>
      <c r="K199" s="30"/>
      <c r="L199" s="30"/>
      <c r="M199" s="30"/>
      <c r="N199" s="30"/>
      <c r="O199" s="30"/>
      <c r="P199" s="78"/>
      <c r="Q199" s="78"/>
      <c r="R199" s="78"/>
      <c r="S199" s="78"/>
      <c r="T199" s="78"/>
      <c r="U199" s="78"/>
      <c r="V199" s="78"/>
      <c r="W199" s="79"/>
      <c r="X199" s="79"/>
    </row>
    <row r="200" spans="1:24" ht="39.75" customHeight="1" x14ac:dyDescent="0.3">
      <c r="A200" s="127"/>
      <c r="B200" s="127"/>
      <c r="C200" s="87">
        <v>134</v>
      </c>
      <c r="D200" s="30" t="s">
        <v>809</v>
      </c>
      <c r="E200" s="50" t="s">
        <v>388</v>
      </c>
      <c r="F200" s="50" t="s">
        <v>428</v>
      </c>
      <c r="G200" s="88">
        <v>44621</v>
      </c>
      <c r="H200" s="88">
        <v>44926</v>
      </c>
      <c r="I200" s="30" t="s">
        <v>438</v>
      </c>
      <c r="J200" s="17" t="s">
        <v>810</v>
      </c>
      <c r="K200" s="30"/>
      <c r="L200" s="30"/>
      <c r="M200" s="30"/>
      <c r="N200" s="30"/>
      <c r="O200" s="30"/>
      <c r="P200" s="78"/>
      <c r="Q200" s="78"/>
      <c r="R200" s="78"/>
      <c r="S200" s="78"/>
      <c r="T200" s="78"/>
      <c r="U200" s="78"/>
      <c r="V200" s="78"/>
      <c r="W200" s="79"/>
      <c r="X200" s="79"/>
    </row>
    <row r="201" spans="1:24" ht="39.75" customHeight="1" x14ac:dyDescent="0.3">
      <c r="A201" s="127"/>
      <c r="B201" s="127"/>
      <c r="C201" s="87">
        <v>135</v>
      </c>
      <c r="D201" s="30" t="s">
        <v>811</v>
      </c>
      <c r="E201" s="50" t="s">
        <v>428</v>
      </c>
      <c r="F201" s="88"/>
      <c r="G201" s="88">
        <v>44621</v>
      </c>
      <c r="H201" s="88">
        <v>44926</v>
      </c>
      <c r="I201" s="30" t="s">
        <v>433</v>
      </c>
      <c r="J201" s="17" t="s">
        <v>438</v>
      </c>
      <c r="K201" s="30"/>
      <c r="L201" s="30"/>
      <c r="M201" s="30"/>
      <c r="N201" s="30"/>
      <c r="O201" s="30"/>
      <c r="P201" s="78"/>
      <c r="Q201" s="78"/>
      <c r="R201" s="78"/>
      <c r="S201" s="78"/>
      <c r="T201" s="78"/>
      <c r="U201" s="78"/>
      <c r="V201" s="78"/>
      <c r="W201" s="79"/>
      <c r="X201" s="79"/>
    </row>
    <row r="202" spans="1:24" ht="39.75" customHeight="1" x14ac:dyDescent="0.3">
      <c r="A202" s="127"/>
      <c r="B202" s="127"/>
      <c r="C202" s="87">
        <v>136</v>
      </c>
      <c r="D202" s="30" t="s">
        <v>812</v>
      </c>
      <c r="E202" s="88" t="s">
        <v>813</v>
      </c>
      <c r="F202" s="50" t="s">
        <v>428</v>
      </c>
      <c r="G202" s="88">
        <v>44565</v>
      </c>
      <c r="H202" s="88">
        <v>44926</v>
      </c>
      <c r="I202" s="30" t="s">
        <v>814</v>
      </c>
      <c r="J202" s="17" t="s">
        <v>815</v>
      </c>
      <c r="K202" s="30"/>
      <c r="L202" s="30"/>
      <c r="M202" s="30"/>
      <c r="N202" s="30"/>
      <c r="O202" s="30"/>
      <c r="P202" s="78"/>
      <c r="Q202" s="78"/>
      <c r="R202" s="78"/>
      <c r="S202" s="78"/>
      <c r="T202" s="78"/>
      <c r="U202" s="78"/>
      <c r="V202" s="78"/>
      <c r="W202" s="79"/>
      <c r="X202" s="79"/>
    </row>
    <row r="203" spans="1:24" ht="39.75" customHeight="1" x14ac:dyDescent="0.3">
      <c r="A203" s="127"/>
      <c r="B203" s="128"/>
      <c r="C203" s="87">
        <v>137</v>
      </c>
      <c r="D203" s="30" t="s">
        <v>816</v>
      </c>
      <c r="E203" s="50" t="s">
        <v>428</v>
      </c>
      <c r="F203" s="50"/>
      <c r="G203" s="88">
        <v>44621</v>
      </c>
      <c r="H203" s="88">
        <v>44926</v>
      </c>
      <c r="I203" s="30" t="s">
        <v>817</v>
      </c>
      <c r="J203" s="17" t="s">
        <v>818</v>
      </c>
      <c r="K203" s="30"/>
      <c r="L203" s="30"/>
      <c r="M203" s="30"/>
      <c r="N203" s="30"/>
      <c r="O203" s="30"/>
      <c r="P203" s="78"/>
      <c r="Q203" s="78"/>
      <c r="R203" s="78"/>
      <c r="S203" s="78"/>
      <c r="T203" s="78"/>
      <c r="U203" s="78"/>
      <c r="V203" s="78"/>
      <c r="W203" s="79"/>
      <c r="X203" s="79"/>
    </row>
    <row r="204" spans="1:24" ht="39.75" customHeight="1" x14ac:dyDescent="0.3">
      <c r="A204" s="127"/>
      <c r="B204" s="147" t="s">
        <v>316</v>
      </c>
      <c r="C204" s="145" t="s">
        <v>317</v>
      </c>
      <c r="D204" s="139"/>
      <c r="E204" s="139"/>
      <c r="F204" s="139"/>
      <c r="G204" s="139"/>
      <c r="H204" s="142"/>
      <c r="I204" s="146" t="s">
        <v>373</v>
      </c>
      <c r="J204" s="139"/>
      <c r="K204" s="139"/>
      <c r="L204" s="139"/>
      <c r="M204" s="139"/>
      <c r="N204" s="139"/>
      <c r="O204" s="142"/>
      <c r="P204" s="78"/>
      <c r="Q204" s="78"/>
      <c r="R204" s="78"/>
      <c r="S204" s="78"/>
      <c r="T204" s="78"/>
      <c r="U204" s="78"/>
      <c r="V204" s="78"/>
      <c r="W204" s="79"/>
      <c r="X204" s="79"/>
    </row>
    <row r="205" spans="1:24" ht="39.75" customHeight="1" x14ac:dyDescent="0.3">
      <c r="A205" s="127"/>
      <c r="B205" s="127"/>
      <c r="C205" s="83" t="s">
        <v>374</v>
      </c>
      <c r="D205" s="83" t="s">
        <v>403</v>
      </c>
      <c r="E205" s="83" t="s">
        <v>376</v>
      </c>
      <c r="F205" s="84" t="s">
        <v>377</v>
      </c>
      <c r="G205" s="85" t="s">
        <v>378</v>
      </c>
      <c r="H205" s="85" t="s">
        <v>379</v>
      </c>
      <c r="I205" s="83" t="s">
        <v>380</v>
      </c>
      <c r="J205" s="83" t="s">
        <v>381</v>
      </c>
      <c r="K205" s="83" t="s">
        <v>382</v>
      </c>
      <c r="L205" s="86" t="s">
        <v>383</v>
      </c>
      <c r="M205" s="83" t="s">
        <v>384</v>
      </c>
      <c r="N205" s="86" t="s">
        <v>385</v>
      </c>
      <c r="O205" s="83" t="s">
        <v>386</v>
      </c>
      <c r="P205" s="78"/>
      <c r="Q205" s="78"/>
      <c r="R205" s="78"/>
      <c r="S205" s="78"/>
      <c r="T205" s="78"/>
      <c r="U205" s="78"/>
      <c r="V205" s="78"/>
      <c r="W205" s="79"/>
      <c r="X205" s="79"/>
    </row>
    <row r="206" spans="1:24" ht="39.75" customHeight="1" x14ac:dyDescent="0.3">
      <c r="A206" s="127"/>
      <c r="B206" s="127"/>
      <c r="C206" s="87">
        <v>138</v>
      </c>
      <c r="D206" s="92" t="s">
        <v>819</v>
      </c>
      <c r="E206" s="46" t="s">
        <v>260</v>
      </c>
      <c r="F206" s="46" t="s">
        <v>330</v>
      </c>
      <c r="G206" s="94">
        <v>44564</v>
      </c>
      <c r="H206" s="94">
        <v>44567</v>
      </c>
      <c r="I206" s="95" t="s">
        <v>820</v>
      </c>
      <c r="J206" s="90" t="s">
        <v>821</v>
      </c>
      <c r="K206" s="30"/>
      <c r="L206" s="30"/>
      <c r="M206" s="30"/>
      <c r="N206" s="30"/>
      <c r="O206" s="30"/>
      <c r="P206" s="78"/>
      <c r="Q206" s="78"/>
      <c r="R206" s="78"/>
      <c r="S206" s="78"/>
      <c r="T206" s="78"/>
      <c r="U206" s="78"/>
      <c r="V206" s="78"/>
      <c r="W206" s="79"/>
      <c r="X206" s="79"/>
    </row>
    <row r="207" spans="1:24" ht="39.75" customHeight="1" x14ac:dyDescent="0.3">
      <c r="A207" s="127"/>
      <c r="B207" s="127"/>
      <c r="C207" s="87">
        <v>139</v>
      </c>
      <c r="D207" s="92" t="s">
        <v>822</v>
      </c>
      <c r="E207" s="46" t="s">
        <v>330</v>
      </c>
      <c r="F207" s="94"/>
      <c r="G207" s="94">
        <v>44562</v>
      </c>
      <c r="H207" s="94">
        <v>44926</v>
      </c>
      <c r="I207" s="52" t="s">
        <v>823</v>
      </c>
      <c r="J207" s="17" t="s">
        <v>824</v>
      </c>
      <c r="K207" s="30"/>
      <c r="L207" s="30"/>
      <c r="M207" s="30"/>
      <c r="N207" s="30"/>
      <c r="O207" s="30"/>
      <c r="P207" s="78"/>
      <c r="Q207" s="78"/>
      <c r="R207" s="78"/>
      <c r="S207" s="78"/>
      <c r="T207" s="78"/>
      <c r="U207" s="78"/>
      <c r="V207" s="78"/>
      <c r="W207" s="79"/>
      <c r="X207" s="79"/>
    </row>
    <row r="208" spans="1:24" ht="39.75" customHeight="1" x14ac:dyDescent="0.3">
      <c r="A208" s="127"/>
      <c r="B208" s="127"/>
      <c r="C208" s="87">
        <v>140</v>
      </c>
      <c r="D208" s="92" t="s">
        <v>825</v>
      </c>
      <c r="E208" s="46" t="s">
        <v>319</v>
      </c>
      <c r="F208" s="94"/>
      <c r="G208" s="94">
        <v>44593</v>
      </c>
      <c r="H208" s="94">
        <v>44926</v>
      </c>
      <c r="I208" s="95" t="s">
        <v>826</v>
      </c>
      <c r="J208" s="90" t="s">
        <v>827</v>
      </c>
      <c r="K208" s="30"/>
      <c r="L208" s="30"/>
      <c r="M208" s="30"/>
      <c r="N208" s="30"/>
      <c r="O208" s="30"/>
      <c r="P208" s="78"/>
      <c r="Q208" s="78"/>
      <c r="R208" s="78"/>
      <c r="S208" s="78"/>
      <c r="T208" s="78"/>
      <c r="U208" s="78"/>
      <c r="V208" s="78"/>
      <c r="W208" s="79"/>
      <c r="X208" s="79"/>
    </row>
    <row r="209" spans="1:24" ht="39.75" customHeight="1" x14ac:dyDescent="0.3">
      <c r="A209" s="127"/>
      <c r="B209" s="127"/>
      <c r="C209" s="87">
        <v>141</v>
      </c>
      <c r="D209" s="92" t="s">
        <v>828</v>
      </c>
      <c r="E209" s="46" t="s">
        <v>319</v>
      </c>
      <c r="F209" s="94"/>
      <c r="G209" s="94">
        <v>44810</v>
      </c>
      <c r="H209" s="94">
        <v>44817</v>
      </c>
      <c r="I209" s="95" t="s">
        <v>829</v>
      </c>
      <c r="J209" s="117" t="s">
        <v>829</v>
      </c>
      <c r="K209" s="30"/>
      <c r="L209" s="30"/>
      <c r="M209" s="30"/>
      <c r="N209" s="30"/>
      <c r="O209" s="30"/>
      <c r="P209" s="78"/>
      <c r="Q209" s="78"/>
      <c r="R209" s="78"/>
      <c r="S209" s="78"/>
      <c r="T209" s="78"/>
      <c r="U209" s="78"/>
      <c r="V209" s="78"/>
      <c r="W209" s="79"/>
      <c r="X209" s="79"/>
    </row>
    <row r="210" spans="1:24" ht="39.75" customHeight="1" x14ac:dyDescent="0.3">
      <c r="A210" s="127"/>
      <c r="B210" s="128"/>
      <c r="C210" s="87">
        <v>142</v>
      </c>
      <c r="D210" s="92" t="s">
        <v>830</v>
      </c>
      <c r="E210" s="46" t="s">
        <v>319</v>
      </c>
      <c r="F210" s="94" t="s">
        <v>831</v>
      </c>
      <c r="G210" s="94">
        <v>44593</v>
      </c>
      <c r="H210" s="94">
        <v>44926</v>
      </c>
      <c r="I210" s="95" t="s">
        <v>832</v>
      </c>
      <c r="J210" s="117" t="s">
        <v>833</v>
      </c>
      <c r="K210" s="30"/>
      <c r="L210" s="30"/>
      <c r="M210" s="30"/>
      <c r="N210" s="30"/>
      <c r="O210" s="30"/>
      <c r="P210" s="78"/>
      <c r="Q210" s="78"/>
      <c r="R210" s="78"/>
      <c r="S210" s="78"/>
      <c r="T210" s="78"/>
      <c r="U210" s="78"/>
      <c r="V210" s="78"/>
      <c r="W210" s="79"/>
      <c r="X210" s="79"/>
    </row>
    <row r="211" spans="1:24" ht="39.75" customHeight="1" x14ac:dyDescent="0.3">
      <c r="A211" s="127"/>
      <c r="B211" s="147" t="s">
        <v>327</v>
      </c>
      <c r="C211" s="145" t="s">
        <v>328</v>
      </c>
      <c r="D211" s="139"/>
      <c r="E211" s="139"/>
      <c r="F211" s="139"/>
      <c r="G211" s="139"/>
      <c r="H211" s="142"/>
      <c r="I211" s="146" t="s">
        <v>373</v>
      </c>
      <c r="J211" s="139"/>
      <c r="K211" s="139"/>
      <c r="L211" s="139"/>
      <c r="M211" s="139"/>
      <c r="N211" s="139"/>
      <c r="O211" s="142"/>
      <c r="P211" s="78"/>
      <c r="Q211" s="78"/>
      <c r="R211" s="78"/>
      <c r="S211" s="78"/>
      <c r="T211" s="78"/>
      <c r="U211" s="78"/>
      <c r="V211" s="78"/>
      <c r="W211" s="79"/>
      <c r="X211" s="79"/>
    </row>
    <row r="212" spans="1:24" ht="39.75" customHeight="1" x14ac:dyDescent="0.3">
      <c r="A212" s="127"/>
      <c r="B212" s="127"/>
      <c r="C212" s="83" t="s">
        <v>374</v>
      </c>
      <c r="D212" s="83" t="s">
        <v>403</v>
      </c>
      <c r="E212" s="83" t="s">
        <v>376</v>
      </c>
      <c r="F212" s="84" t="s">
        <v>377</v>
      </c>
      <c r="G212" s="85" t="s">
        <v>378</v>
      </c>
      <c r="H212" s="85" t="s">
        <v>379</v>
      </c>
      <c r="I212" s="83" t="s">
        <v>380</v>
      </c>
      <c r="J212" s="83" t="s">
        <v>381</v>
      </c>
      <c r="K212" s="83" t="s">
        <v>382</v>
      </c>
      <c r="L212" s="86" t="s">
        <v>383</v>
      </c>
      <c r="M212" s="83" t="s">
        <v>384</v>
      </c>
      <c r="N212" s="86" t="s">
        <v>385</v>
      </c>
      <c r="O212" s="83" t="s">
        <v>386</v>
      </c>
      <c r="P212" s="78"/>
      <c r="Q212" s="78"/>
      <c r="R212" s="78"/>
      <c r="S212" s="78"/>
      <c r="T212" s="78"/>
      <c r="U212" s="78"/>
      <c r="V212" s="78"/>
      <c r="W212" s="79"/>
      <c r="X212" s="79"/>
    </row>
    <row r="213" spans="1:24" ht="39.75" customHeight="1" x14ac:dyDescent="0.3">
      <c r="A213" s="127"/>
      <c r="B213" s="127"/>
      <c r="C213" s="87">
        <v>143</v>
      </c>
      <c r="D213" s="92" t="s">
        <v>834</v>
      </c>
      <c r="E213" s="46" t="s">
        <v>330</v>
      </c>
      <c r="F213" s="94" t="s">
        <v>331</v>
      </c>
      <c r="G213" s="94">
        <v>44593</v>
      </c>
      <c r="H213" s="94">
        <v>44651</v>
      </c>
      <c r="I213" s="30" t="s">
        <v>835</v>
      </c>
      <c r="J213" s="17" t="s">
        <v>836</v>
      </c>
      <c r="K213" s="30"/>
      <c r="L213" s="30"/>
      <c r="M213" s="30"/>
      <c r="N213" s="30"/>
      <c r="O213" s="30"/>
      <c r="P213" s="78"/>
      <c r="Q213" s="78"/>
      <c r="R213" s="78"/>
      <c r="S213" s="78"/>
      <c r="T213" s="78"/>
      <c r="U213" s="78"/>
      <c r="V213" s="78"/>
      <c r="W213" s="79"/>
      <c r="X213" s="79"/>
    </row>
    <row r="214" spans="1:24" ht="39.75" customHeight="1" x14ac:dyDescent="0.3">
      <c r="A214" s="127"/>
      <c r="B214" s="127"/>
      <c r="C214" s="87">
        <v>144</v>
      </c>
      <c r="D214" s="92" t="s">
        <v>837</v>
      </c>
      <c r="E214" s="46" t="s">
        <v>330</v>
      </c>
      <c r="F214" s="94" t="s">
        <v>331</v>
      </c>
      <c r="G214" s="94">
        <v>44652</v>
      </c>
      <c r="H214" s="94">
        <v>44925</v>
      </c>
      <c r="I214" s="30" t="s">
        <v>838</v>
      </c>
      <c r="J214" s="17" t="s">
        <v>839</v>
      </c>
      <c r="K214" s="30"/>
      <c r="L214" s="30"/>
      <c r="M214" s="30"/>
      <c r="N214" s="30"/>
      <c r="O214" s="30"/>
      <c r="P214" s="78"/>
      <c r="Q214" s="78"/>
      <c r="R214" s="78"/>
      <c r="S214" s="78"/>
      <c r="T214" s="78"/>
      <c r="U214" s="78"/>
      <c r="V214" s="78"/>
      <c r="W214" s="79"/>
      <c r="X214" s="79"/>
    </row>
    <row r="215" spans="1:24" ht="39.75" customHeight="1" x14ac:dyDescent="0.3">
      <c r="A215" s="128"/>
      <c r="B215" s="128"/>
      <c r="C215" s="87">
        <v>145</v>
      </c>
      <c r="D215" s="92" t="s">
        <v>840</v>
      </c>
      <c r="E215" s="46" t="s">
        <v>330</v>
      </c>
      <c r="F215" s="94" t="s">
        <v>331</v>
      </c>
      <c r="G215" s="94">
        <v>44563</v>
      </c>
      <c r="H215" s="94">
        <v>44895</v>
      </c>
      <c r="I215" s="30" t="s">
        <v>841</v>
      </c>
      <c r="J215" s="17" t="s">
        <v>842</v>
      </c>
      <c r="K215" s="30"/>
      <c r="L215" s="30"/>
      <c r="M215" s="30"/>
      <c r="N215" s="30"/>
      <c r="O215" s="30"/>
      <c r="P215" s="78"/>
      <c r="Q215" s="78"/>
      <c r="R215" s="78"/>
      <c r="S215" s="78"/>
      <c r="T215" s="78"/>
      <c r="U215" s="78"/>
      <c r="V215" s="78"/>
      <c r="W215" s="79"/>
      <c r="X215" s="79"/>
    </row>
    <row r="216" spans="1:24" ht="39.75" customHeight="1" x14ac:dyDescent="0.3">
      <c r="A216" s="80" t="s">
        <v>5</v>
      </c>
      <c r="B216" s="80" t="s">
        <v>6</v>
      </c>
      <c r="C216" s="146" t="s">
        <v>372</v>
      </c>
      <c r="D216" s="139"/>
      <c r="E216" s="139"/>
      <c r="F216" s="139"/>
      <c r="G216" s="139"/>
      <c r="H216" s="142"/>
      <c r="I216" s="146"/>
      <c r="J216" s="139"/>
      <c r="K216" s="139"/>
      <c r="L216" s="139"/>
      <c r="M216" s="139"/>
      <c r="N216" s="139"/>
      <c r="O216" s="142"/>
      <c r="P216" s="78"/>
      <c r="Q216" s="78"/>
      <c r="R216" s="78"/>
      <c r="S216" s="78"/>
      <c r="T216" s="78"/>
      <c r="U216" s="78"/>
      <c r="V216" s="78"/>
      <c r="W216" s="79"/>
      <c r="X216" s="79"/>
    </row>
    <row r="217" spans="1:24" ht="39.75" customHeight="1" x14ac:dyDescent="0.3">
      <c r="A217" s="144" t="s">
        <v>338</v>
      </c>
      <c r="B217" s="147" t="s">
        <v>339</v>
      </c>
      <c r="C217" s="145" t="s">
        <v>340</v>
      </c>
      <c r="D217" s="139"/>
      <c r="E217" s="139"/>
      <c r="F217" s="139"/>
      <c r="G217" s="139"/>
      <c r="H217" s="142"/>
      <c r="I217" s="146" t="s">
        <v>373</v>
      </c>
      <c r="J217" s="139"/>
      <c r="K217" s="139"/>
      <c r="L217" s="139"/>
      <c r="M217" s="139"/>
      <c r="N217" s="139"/>
      <c r="O217" s="142"/>
      <c r="P217" s="78"/>
      <c r="Q217" s="78"/>
      <c r="R217" s="78"/>
      <c r="S217" s="78"/>
      <c r="T217" s="78"/>
      <c r="U217" s="78"/>
      <c r="V217" s="78"/>
      <c r="W217" s="79"/>
      <c r="X217" s="79"/>
    </row>
    <row r="218" spans="1:24" ht="39.75" customHeight="1" x14ac:dyDescent="0.3">
      <c r="A218" s="127"/>
      <c r="B218" s="127"/>
      <c r="C218" s="83" t="s">
        <v>374</v>
      </c>
      <c r="D218" s="83" t="s">
        <v>403</v>
      </c>
      <c r="E218" s="83" t="s">
        <v>376</v>
      </c>
      <c r="F218" s="84" t="s">
        <v>377</v>
      </c>
      <c r="G218" s="85" t="s">
        <v>378</v>
      </c>
      <c r="H218" s="85" t="s">
        <v>379</v>
      </c>
      <c r="I218" s="83" t="s">
        <v>380</v>
      </c>
      <c r="J218" s="83" t="s">
        <v>381</v>
      </c>
      <c r="K218" s="83" t="s">
        <v>382</v>
      </c>
      <c r="L218" s="86" t="s">
        <v>383</v>
      </c>
      <c r="M218" s="83" t="s">
        <v>384</v>
      </c>
      <c r="N218" s="86" t="s">
        <v>385</v>
      </c>
      <c r="O218" s="83" t="s">
        <v>386</v>
      </c>
      <c r="P218" s="78"/>
      <c r="Q218" s="78"/>
      <c r="R218" s="78"/>
      <c r="S218" s="78"/>
      <c r="T218" s="78"/>
      <c r="U218" s="78"/>
      <c r="V218" s="78"/>
      <c r="W218" s="79"/>
      <c r="X218" s="79"/>
    </row>
    <row r="219" spans="1:24" ht="39.75" customHeight="1" x14ac:dyDescent="0.3">
      <c r="A219" s="127"/>
      <c r="B219" s="127"/>
      <c r="C219" s="87">
        <v>146</v>
      </c>
      <c r="D219" s="90" t="s">
        <v>843</v>
      </c>
      <c r="E219" s="46" t="s">
        <v>342</v>
      </c>
      <c r="F219" s="50" t="s">
        <v>283</v>
      </c>
      <c r="G219" s="88">
        <v>44563</v>
      </c>
      <c r="H219" s="88">
        <v>44592</v>
      </c>
      <c r="I219" s="118" t="s">
        <v>844</v>
      </c>
      <c r="J219" s="30" t="s">
        <v>845</v>
      </c>
      <c r="K219" s="30"/>
      <c r="L219" s="30"/>
      <c r="M219" s="30"/>
      <c r="N219" s="30"/>
      <c r="O219" s="30"/>
      <c r="P219" s="78"/>
      <c r="Q219" s="78"/>
      <c r="R219" s="78"/>
      <c r="S219" s="78"/>
      <c r="T219" s="78"/>
      <c r="U219" s="78"/>
      <c r="V219" s="78"/>
      <c r="W219" s="79"/>
      <c r="X219" s="79"/>
    </row>
    <row r="220" spans="1:24" ht="39.75" customHeight="1" x14ac:dyDescent="0.3">
      <c r="A220" s="127"/>
      <c r="B220" s="127"/>
      <c r="C220" s="87">
        <v>147</v>
      </c>
      <c r="D220" s="45" t="s">
        <v>846</v>
      </c>
      <c r="E220" s="46" t="s">
        <v>342</v>
      </c>
      <c r="F220" s="46"/>
      <c r="G220" s="88">
        <v>44563</v>
      </c>
      <c r="H220" s="88">
        <v>44712</v>
      </c>
      <c r="I220" s="90" t="s">
        <v>847</v>
      </c>
      <c r="J220" s="30" t="s">
        <v>848</v>
      </c>
      <c r="K220" s="30"/>
      <c r="L220" s="30"/>
      <c r="M220" s="30"/>
      <c r="N220" s="30"/>
      <c r="O220" s="30"/>
      <c r="P220" s="78"/>
      <c r="Q220" s="78"/>
      <c r="R220" s="78"/>
      <c r="S220" s="78"/>
      <c r="T220" s="78"/>
      <c r="U220" s="78"/>
      <c r="V220" s="78"/>
      <c r="W220" s="79"/>
      <c r="X220" s="79"/>
    </row>
    <row r="221" spans="1:24" ht="39.75" customHeight="1" x14ac:dyDescent="0.3">
      <c r="A221" s="127"/>
      <c r="B221" s="127"/>
      <c r="C221" s="87">
        <v>148</v>
      </c>
      <c r="D221" s="45" t="s">
        <v>849</v>
      </c>
      <c r="E221" s="46" t="s">
        <v>342</v>
      </c>
      <c r="F221" s="46"/>
      <c r="G221" s="94">
        <v>44593</v>
      </c>
      <c r="H221" s="94">
        <v>44772</v>
      </c>
      <c r="I221" s="90" t="s">
        <v>850</v>
      </c>
      <c r="J221" s="30" t="s">
        <v>851</v>
      </c>
      <c r="K221" s="30"/>
      <c r="L221" s="30"/>
      <c r="M221" s="30"/>
      <c r="N221" s="30"/>
      <c r="O221" s="30"/>
      <c r="P221" s="78"/>
      <c r="Q221" s="78"/>
      <c r="R221" s="78"/>
      <c r="S221" s="78"/>
      <c r="T221" s="78"/>
      <c r="U221" s="78"/>
      <c r="V221" s="78"/>
      <c r="W221" s="79"/>
      <c r="X221" s="79"/>
    </row>
    <row r="222" spans="1:24" ht="39.75" customHeight="1" x14ac:dyDescent="0.3">
      <c r="A222" s="127"/>
      <c r="B222" s="127"/>
      <c r="C222" s="87">
        <v>149</v>
      </c>
      <c r="D222" s="45" t="s">
        <v>852</v>
      </c>
      <c r="E222" s="46" t="s">
        <v>342</v>
      </c>
      <c r="F222" s="46"/>
      <c r="G222" s="94" t="s">
        <v>853</v>
      </c>
      <c r="H222" s="94">
        <v>44926</v>
      </c>
      <c r="I222" s="90" t="s">
        <v>850</v>
      </c>
      <c r="J222" s="119" t="s">
        <v>854</v>
      </c>
      <c r="K222" s="30"/>
      <c r="L222" s="30"/>
      <c r="M222" s="30"/>
      <c r="N222" s="30"/>
      <c r="O222" s="30"/>
      <c r="P222" s="78"/>
      <c r="Q222" s="78"/>
      <c r="R222" s="78"/>
      <c r="S222" s="78"/>
      <c r="T222" s="78"/>
      <c r="U222" s="78"/>
      <c r="V222" s="78"/>
      <c r="W222" s="79"/>
      <c r="X222" s="79"/>
    </row>
    <row r="223" spans="1:24" ht="39.75" customHeight="1" x14ac:dyDescent="0.3">
      <c r="A223" s="127"/>
      <c r="B223" s="127"/>
      <c r="C223" s="87">
        <v>150</v>
      </c>
      <c r="D223" s="45" t="s">
        <v>855</v>
      </c>
      <c r="E223" s="46" t="s">
        <v>342</v>
      </c>
      <c r="F223" s="46"/>
      <c r="G223" s="94">
        <v>44652</v>
      </c>
      <c r="H223" s="94">
        <v>44926</v>
      </c>
      <c r="I223" s="120" t="s">
        <v>856</v>
      </c>
      <c r="J223" s="30" t="s">
        <v>857</v>
      </c>
      <c r="K223" s="30"/>
      <c r="L223" s="30"/>
      <c r="M223" s="30"/>
      <c r="N223" s="30"/>
      <c r="O223" s="30"/>
      <c r="P223" s="78"/>
      <c r="Q223" s="78"/>
      <c r="R223" s="78"/>
      <c r="S223" s="78"/>
      <c r="T223" s="78"/>
      <c r="U223" s="78"/>
      <c r="V223" s="78"/>
      <c r="W223" s="79"/>
      <c r="X223" s="79"/>
    </row>
    <row r="224" spans="1:24" ht="39.75" customHeight="1" x14ac:dyDescent="0.3">
      <c r="A224" s="127"/>
      <c r="B224" s="127"/>
      <c r="C224" s="87">
        <v>151</v>
      </c>
      <c r="D224" s="92" t="s">
        <v>858</v>
      </c>
      <c r="E224" s="46" t="s">
        <v>677</v>
      </c>
      <c r="F224" s="121"/>
      <c r="G224" s="121">
        <v>44562</v>
      </c>
      <c r="H224" s="94" t="s">
        <v>800</v>
      </c>
      <c r="I224" s="90" t="s">
        <v>859</v>
      </c>
      <c r="J224" s="90" t="s">
        <v>860</v>
      </c>
      <c r="K224" s="30"/>
      <c r="L224" s="30"/>
      <c r="M224" s="30"/>
      <c r="N224" s="30"/>
      <c r="O224" s="30"/>
      <c r="P224" s="78"/>
      <c r="Q224" s="78"/>
      <c r="R224" s="78"/>
      <c r="S224" s="78"/>
      <c r="T224" s="78"/>
      <c r="U224" s="78"/>
      <c r="V224" s="78"/>
      <c r="W224" s="79"/>
      <c r="X224" s="79"/>
    </row>
    <row r="225" spans="1:24" ht="39.75" customHeight="1" x14ac:dyDescent="0.3">
      <c r="A225" s="127"/>
      <c r="B225" s="127"/>
      <c r="C225" s="87">
        <v>152</v>
      </c>
      <c r="D225" s="92" t="s">
        <v>861</v>
      </c>
      <c r="E225" s="46" t="s">
        <v>677</v>
      </c>
      <c r="F225" s="46" t="s">
        <v>342</v>
      </c>
      <c r="G225" s="121">
        <v>44593</v>
      </c>
      <c r="H225" s="94" t="s">
        <v>800</v>
      </c>
      <c r="I225" s="90" t="s">
        <v>862</v>
      </c>
      <c r="J225" s="117" t="s">
        <v>863</v>
      </c>
      <c r="K225" s="30"/>
      <c r="L225" s="30"/>
      <c r="M225" s="30"/>
      <c r="N225" s="30"/>
      <c r="O225" s="30"/>
      <c r="P225" s="78"/>
      <c r="Q225" s="78"/>
      <c r="R225" s="78"/>
      <c r="S225" s="78"/>
      <c r="T225" s="78"/>
      <c r="U225" s="78"/>
      <c r="V225" s="78"/>
      <c r="W225" s="79"/>
      <c r="X225" s="79"/>
    </row>
    <row r="226" spans="1:24" ht="39.75" customHeight="1" x14ac:dyDescent="0.3">
      <c r="A226" s="127"/>
      <c r="B226" s="127"/>
      <c r="C226" s="87">
        <v>153</v>
      </c>
      <c r="D226" s="92" t="s">
        <v>864</v>
      </c>
      <c r="E226" s="46" t="s">
        <v>677</v>
      </c>
      <c r="F226" s="46" t="s">
        <v>342</v>
      </c>
      <c r="G226" s="121">
        <v>44562</v>
      </c>
      <c r="H226" s="94" t="s">
        <v>800</v>
      </c>
      <c r="I226" s="148" t="s">
        <v>865</v>
      </c>
      <c r="J226" s="117" t="s">
        <v>866</v>
      </c>
      <c r="K226" s="30"/>
      <c r="L226" s="30"/>
      <c r="M226" s="30"/>
      <c r="N226" s="30"/>
      <c r="O226" s="30"/>
      <c r="P226" s="78"/>
      <c r="Q226" s="78"/>
      <c r="R226" s="78"/>
      <c r="S226" s="78"/>
      <c r="T226" s="78"/>
      <c r="U226" s="78"/>
      <c r="V226" s="78"/>
      <c r="W226" s="79"/>
      <c r="X226" s="79"/>
    </row>
    <row r="227" spans="1:24" ht="39.75" customHeight="1" x14ac:dyDescent="0.3">
      <c r="A227" s="127"/>
      <c r="B227" s="127"/>
      <c r="C227" s="87">
        <v>154</v>
      </c>
      <c r="D227" s="92" t="s">
        <v>867</v>
      </c>
      <c r="E227" s="46" t="s">
        <v>677</v>
      </c>
      <c r="F227" s="46" t="s">
        <v>342</v>
      </c>
      <c r="G227" s="121">
        <v>44562</v>
      </c>
      <c r="H227" s="94" t="s">
        <v>800</v>
      </c>
      <c r="I227" s="128"/>
      <c r="J227" s="117" t="s">
        <v>868</v>
      </c>
      <c r="K227" s="30"/>
      <c r="L227" s="30"/>
      <c r="M227" s="30"/>
      <c r="N227" s="30"/>
      <c r="O227" s="30"/>
      <c r="P227" s="78"/>
      <c r="Q227" s="78"/>
      <c r="R227" s="78"/>
      <c r="S227" s="78"/>
      <c r="T227" s="78"/>
      <c r="U227" s="78"/>
      <c r="V227" s="78"/>
      <c r="W227" s="79"/>
      <c r="X227" s="79"/>
    </row>
    <row r="228" spans="1:24" ht="39.75" customHeight="1" x14ac:dyDescent="0.3">
      <c r="A228" s="127"/>
      <c r="B228" s="127"/>
      <c r="C228" s="87">
        <v>155</v>
      </c>
      <c r="D228" s="92" t="s">
        <v>869</v>
      </c>
      <c r="E228" s="50" t="s">
        <v>330</v>
      </c>
      <c r="F228" s="50" t="s">
        <v>261</v>
      </c>
      <c r="G228" s="121">
        <v>44652</v>
      </c>
      <c r="H228" s="94" t="s">
        <v>800</v>
      </c>
      <c r="I228" s="30" t="s">
        <v>870</v>
      </c>
      <c r="J228" s="17" t="s">
        <v>871</v>
      </c>
      <c r="K228" s="30"/>
      <c r="L228" s="30"/>
      <c r="M228" s="30"/>
      <c r="N228" s="30"/>
      <c r="O228" s="30"/>
      <c r="P228" s="78"/>
      <c r="Q228" s="78"/>
      <c r="R228" s="78"/>
      <c r="S228" s="78"/>
      <c r="T228" s="78"/>
      <c r="U228" s="78"/>
      <c r="V228" s="78"/>
      <c r="W228" s="79"/>
      <c r="X228" s="79"/>
    </row>
    <row r="229" spans="1:24" ht="39.75" customHeight="1" x14ac:dyDescent="0.3">
      <c r="A229" s="127"/>
      <c r="B229" s="127"/>
      <c r="C229" s="87">
        <v>156</v>
      </c>
      <c r="D229" s="92" t="s">
        <v>872</v>
      </c>
      <c r="E229" s="50" t="s">
        <v>106</v>
      </c>
      <c r="F229" s="50" t="s">
        <v>873</v>
      </c>
      <c r="G229" s="121">
        <v>44563</v>
      </c>
      <c r="H229" s="94">
        <v>44742</v>
      </c>
      <c r="I229" s="30" t="s">
        <v>874</v>
      </c>
      <c r="J229" s="17" t="s">
        <v>875</v>
      </c>
      <c r="K229" s="30"/>
      <c r="L229" s="30"/>
      <c r="M229" s="30"/>
      <c r="N229" s="30"/>
      <c r="O229" s="30"/>
      <c r="P229" s="78"/>
      <c r="Q229" s="78"/>
      <c r="R229" s="78"/>
      <c r="S229" s="78"/>
      <c r="T229" s="78"/>
      <c r="U229" s="78"/>
      <c r="V229" s="78"/>
      <c r="W229" s="79"/>
      <c r="X229" s="79"/>
    </row>
    <row r="230" spans="1:24" ht="39.75" customHeight="1" x14ac:dyDescent="0.3">
      <c r="A230" s="127"/>
      <c r="B230" s="127"/>
      <c r="C230" s="145" t="s">
        <v>348</v>
      </c>
      <c r="D230" s="139"/>
      <c r="E230" s="139"/>
      <c r="F230" s="139"/>
      <c r="G230" s="139"/>
      <c r="H230" s="142"/>
      <c r="I230" s="146" t="s">
        <v>373</v>
      </c>
      <c r="J230" s="139"/>
      <c r="K230" s="139"/>
      <c r="L230" s="139"/>
      <c r="M230" s="139"/>
      <c r="N230" s="139"/>
      <c r="O230" s="142"/>
      <c r="P230" s="78"/>
      <c r="Q230" s="78"/>
      <c r="R230" s="78"/>
      <c r="S230" s="78"/>
      <c r="T230" s="78"/>
      <c r="U230" s="78"/>
      <c r="V230" s="78"/>
      <c r="W230" s="79"/>
      <c r="X230" s="79"/>
    </row>
    <row r="231" spans="1:24" ht="39.75" customHeight="1" x14ac:dyDescent="0.3">
      <c r="A231" s="127"/>
      <c r="B231" s="127"/>
      <c r="C231" s="83" t="s">
        <v>374</v>
      </c>
      <c r="D231" s="83" t="s">
        <v>403</v>
      </c>
      <c r="E231" s="83" t="s">
        <v>376</v>
      </c>
      <c r="F231" s="84" t="s">
        <v>377</v>
      </c>
      <c r="G231" s="85" t="s">
        <v>378</v>
      </c>
      <c r="H231" s="85" t="s">
        <v>379</v>
      </c>
      <c r="I231" s="83" t="s">
        <v>380</v>
      </c>
      <c r="J231" s="83" t="s">
        <v>381</v>
      </c>
      <c r="K231" s="83" t="s">
        <v>382</v>
      </c>
      <c r="L231" s="86" t="s">
        <v>383</v>
      </c>
      <c r="M231" s="83" t="s">
        <v>384</v>
      </c>
      <c r="N231" s="86" t="s">
        <v>385</v>
      </c>
      <c r="O231" s="83" t="s">
        <v>386</v>
      </c>
      <c r="P231" s="78"/>
      <c r="Q231" s="78"/>
      <c r="R231" s="78"/>
      <c r="S231" s="78"/>
      <c r="T231" s="78"/>
      <c r="U231" s="78"/>
      <c r="V231" s="78"/>
      <c r="W231" s="79"/>
      <c r="X231" s="79"/>
    </row>
    <row r="232" spans="1:24" ht="39.75" customHeight="1" x14ac:dyDescent="0.3">
      <c r="A232" s="127"/>
      <c r="B232" s="127"/>
      <c r="C232" s="87">
        <v>157</v>
      </c>
      <c r="D232" s="122" t="s">
        <v>876</v>
      </c>
      <c r="E232" s="112" t="s">
        <v>342</v>
      </c>
      <c r="F232" s="50" t="s">
        <v>283</v>
      </c>
      <c r="G232" s="94">
        <v>44562</v>
      </c>
      <c r="H232" s="94">
        <v>44681</v>
      </c>
      <c r="I232" s="90" t="s">
        <v>877</v>
      </c>
      <c r="J232" s="149" t="s">
        <v>878</v>
      </c>
      <c r="K232" s="30"/>
      <c r="L232" s="30"/>
      <c r="M232" s="30"/>
      <c r="N232" s="30"/>
      <c r="O232" s="30"/>
      <c r="P232" s="78"/>
      <c r="Q232" s="78"/>
      <c r="R232" s="78"/>
      <c r="S232" s="78"/>
      <c r="T232" s="78"/>
      <c r="U232" s="78"/>
      <c r="V232" s="78"/>
      <c r="W232" s="79"/>
      <c r="X232" s="79"/>
    </row>
    <row r="233" spans="1:24" ht="39.75" customHeight="1" x14ac:dyDescent="0.3">
      <c r="A233" s="127"/>
      <c r="B233" s="127"/>
      <c r="C233" s="87">
        <v>158</v>
      </c>
      <c r="D233" s="122" t="s">
        <v>879</v>
      </c>
      <c r="E233" s="112" t="s">
        <v>342</v>
      </c>
      <c r="F233" s="50" t="s">
        <v>283</v>
      </c>
      <c r="G233" s="94">
        <v>44562</v>
      </c>
      <c r="H233" s="94">
        <v>44926</v>
      </c>
      <c r="I233" s="90" t="s">
        <v>880</v>
      </c>
      <c r="J233" s="128"/>
      <c r="K233" s="30"/>
      <c r="L233" s="30"/>
      <c r="M233" s="30"/>
      <c r="N233" s="30"/>
      <c r="O233" s="30"/>
      <c r="P233" s="78"/>
      <c r="Q233" s="78"/>
      <c r="R233" s="78"/>
      <c r="S233" s="78"/>
      <c r="T233" s="78"/>
      <c r="U233" s="78"/>
      <c r="V233" s="78"/>
      <c r="W233" s="79"/>
      <c r="X233" s="79"/>
    </row>
    <row r="234" spans="1:24" ht="39.75" customHeight="1" x14ac:dyDescent="0.3">
      <c r="A234" s="127"/>
      <c r="B234" s="128"/>
      <c r="C234" s="87">
        <v>159</v>
      </c>
      <c r="D234" s="122" t="s">
        <v>881</v>
      </c>
      <c r="E234" s="112" t="s">
        <v>342</v>
      </c>
      <c r="F234" s="50" t="s">
        <v>157</v>
      </c>
      <c r="G234" s="94">
        <v>44562</v>
      </c>
      <c r="H234" s="94">
        <v>44926</v>
      </c>
      <c r="I234" s="120" t="s">
        <v>856</v>
      </c>
      <c r="J234" s="30" t="s">
        <v>857</v>
      </c>
      <c r="K234" s="30"/>
      <c r="L234" s="30"/>
      <c r="M234" s="30"/>
      <c r="N234" s="30"/>
      <c r="O234" s="30"/>
      <c r="P234" s="78"/>
      <c r="Q234" s="78"/>
      <c r="R234" s="78"/>
      <c r="S234" s="78"/>
      <c r="T234" s="78"/>
      <c r="U234" s="78"/>
      <c r="V234" s="78"/>
      <c r="W234" s="79"/>
      <c r="X234" s="79"/>
    </row>
    <row r="235" spans="1:24" ht="39.75" customHeight="1" x14ac:dyDescent="0.3">
      <c r="A235" s="127"/>
      <c r="B235" s="147" t="s">
        <v>355</v>
      </c>
      <c r="C235" s="145" t="s">
        <v>356</v>
      </c>
      <c r="D235" s="139"/>
      <c r="E235" s="139"/>
      <c r="F235" s="139"/>
      <c r="G235" s="139"/>
      <c r="H235" s="142"/>
      <c r="I235" s="146" t="s">
        <v>373</v>
      </c>
      <c r="J235" s="139"/>
      <c r="K235" s="139"/>
      <c r="L235" s="139"/>
      <c r="M235" s="139"/>
      <c r="N235" s="139"/>
      <c r="O235" s="142"/>
      <c r="P235" s="78"/>
      <c r="Q235" s="78"/>
      <c r="R235" s="78"/>
      <c r="S235" s="78"/>
      <c r="T235" s="78"/>
      <c r="U235" s="78"/>
      <c r="V235" s="78"/>
      <c r="W235" s="79"/>
      <c r="X235" s="79"/>
    </row>
    <row r="236" spans="1:24" ht="39.75" customHeight="1" x14ac:dyDescent="0.3">
      <c r="A236" s="127"/>
      <c r="B236" s="127"/>
      <c r="C236" s="83" t="s">
        <v>374</v>
      </c>
      <c r="D236" s="83" t="s">
        <v>403</v>
      </c>
      <c r="E236" s="83" t="s">
        <v>376</v>
      </c>
      <c r="F236" s="84" t="s">
        <v>377</v>
      </c>
      <c r="G236" s="85" t="s">
        <v>378</v>
      </c>
      <c r="H236" s="85" t="s">
        <v>379</v>
      </c>
      <c r="I236" s="83" t="s">
        <v>380</v>
      </c>
      <c r="J236" s="83" t="s">
        <v>381</v>
      </c>
      <c r="K236" s="83" t="s">
        <v>382</v>
      </c>
      <c r="L236" s="86" t="s">
        <v>383</v>
      </c>
      <c r="M236" s="83" t="s">
        <v>384</v>
      </c>
      <c r="N236" s="86" t="s">
        <v>385</v>
      </c>
      <c r="O236" s="83" t="s">
        <v>386</v>
      </c>
      <c r="P236" s="78"/>
      <c r="Q236" s="78"/>
      <c r="R236" s="78"/>
      <c r="S236" s="78"/>
      <c r="T236" s="78"/>
      <c r="U236" s="78"/>
      <c r="V236" s="78"/>
      <c r="W236" s="79"/>
      <c r="X236" s="79"/>
    </row>
    <row r="237" spans="1:24" ht="39.75" customHeight="1" x14ac:dyDescent="0.3">
      <c r="A237" s="127"/>
      <c r="B237" s="127"/>
      <c r="C237" s="87">
        <v>160</v>
      </c>
      <c r="D237" s="92" t="s">
        <v>882</v>
      </c>
      <c r="E237" s="46" t="s">
        <v>677</v>
      </c>
      <c r="F237" s="46" t="s">
        <v>342</v>
      </c>
      <c r="G237" s="94">
        <v>44563</v>
      </c>
      <c r="H237" s="94">
        <v>44620</v>
      </c>
      <c r="I237" s="95" t="s">
        <v>883</v>
      </c>
      <c r="J237" s="90" t="s">
        <v>884</v>
      </c>
      <c r="K237" s="52"/>
      <c r="L237" s="52"/>
      <c r="M237" s="52"/>
      <c r="N237" s="52"/>
      <c r="O237" s="52"/>
      <c r="P237" s="78"/>
      <c r="Q237" s="78"/>
      <c r="R237" s="78"/>
      <c r="S237" s="78"/>
      <c r="T237" s="78"/>
      <c r="U237" s="78"/>
      <c r="V237" s="78"/>
      <c r="W237" s="79"/>
      <c r="X237" s="79"/>
    </row>
    <row r="238" spans="1:24" ht="39.75" customHeight="1" x14ac:dyDescent="0.3">
      <c r="A238" s="127"/>
      <c r="B238" s="127"/>
      <c r="C238" s="87">
        <v>161</v>
      </c>
      <c r="D238" s="92" t="s">
        <v>885</v>
      </c>
      <c r="E238" s="46" t="s">
        <v>677</v>
      </c>
      <c r="F238" s="46" t="s">
        <v>886</v>
      </c>
      <c r="G238" s="94">
        <v>44621</v>
      </c>
      <c r="H238" s="94">
        <v>44925</v>
      </c>
      <c r="I238" s="95" t="s">
        <v>887</v>
      </c>
      <c r="J238" s="117" t="s">
        <v>888</v>
      </c>
      <c r="K238" s="52"/>
      <c r="L238" s="52"/>
      <c r="M238" s="52"/>
      <c r="N238" s="52"/>
      <c r="O238" s="52"/>
      <c r="P238" s="78"/>
      <c r="Q238" s="78"/>
      <c r="R238" s="78"/>
      <c r="S238" s="78"/>
      <c r="T238" s="78"/>
      <c r="U238" s="78"/>
      <c r="V238" s="78"/>
      <c r="W238" s="79"/>
      <c r="X238" s="79"/>
    </row>
    <row r="239" spans="1:24" ht="39.75" customHeight="1" x14ac:dyDescent="0.3">
      <c r="A239" s="127"/>
      <c r="B239" s="127"/>
      <c r="C239" s="87">
        <v>162</v>
      </c>
      <c r="D239" s="45" t="s">
        <v>889</v>
      </c>
      <c r="E239" s="46" t="s">
        <v>677</v>
      </c>
      <c r="F239" s="46"/>
      <c r="G239" s="94">
        <v>44743</v>
      </c>
      <c r="H239" s="94">
        <v>44926</v>
      </c>
      <c r="I239" s="95" t="s">
        <v>890</v>
      </c>
      <c r="J239" s="117" t="s">
        <v>891</v>
      </c>
      <c r="K239" s="52"/>
      <c r="L239" s="52"/>
      <c r="M239" s="52"/>
      <c r="N239" s="52"/>
      <c r="O239" s="52"/>
      <c r="P239" s="78"/>
      <c r="Q239" s="78"/>
      <c r="R239" s="78"/>
      <c r="S239" s="78"/>
      <c r="T239" s="78"/>
      <c r="U239" s="78"/>
      <c r="V239" s="78"/>
      <c r="W239" s="79"/>
      <c r="X239" s="79"/>
    </row>
    <row r="240" spans="1:24" ht="39.75" customHeight="1" x14ac:dyDescent="0.3">
      <c r="A240" s="127"/>
      <c r="B240" s="127"/>
      <c r="C240" s="145" t="s">
        <v>364</v>
      </c>
      <c r="D240" s="139"/>
      <c r="E240" s="139"/>
      <c r="F240" s="139"/>
      <c r="G240" s="139"/>
      <c r="H240" s="142"/>
      <c r="I240" s="146" t="s">
        <v>373</v>
      </c>
      <c r="J240" s="139"/>
      <c r="K240" s="139"/>
      <c r="L240" s="139"/>
      <c r="M240" s="139"/>
      <c r="N240" s="139"/>
      <c r="O240" s="142"/>
      <c r="P240" s="78"/>
      <c r="Q240" s="78"/>
      <c r="R240" s="78"/>
      <c r="S240" s="78"/>
      <c r="T240" s="78"/>
      <c r="U240" s="78"/>
      <c r="V240" s="78"/>
      <c r="W240" s="79"/>
      <c r="X240" s="79"/>
    </row>
    <row r="241" spans="1:24" ht="39.75" customHeight="1" x14ac:dyDescent="0.3">
      <c r="A241" s="127"/>
      <c r="B241" s="127"/>
      <c r="C241" s="83" t="s">
        <v>374</v>
      </c>
      <c r="D241" s="83" t="s">
        <v>403</v>
      </c>
      <c r="E241" s="83" t="s">
        <v>376</v>
      </c>
      <c r="F241" s="84" t="s">
        <v>377</v>
      </c>
      <c r="G241" s="85" t="s">
        <v>378</v>
      </c>
      <c r="H241" s="85" t="s">
        <v>379</v>
      </c>
      <c r="I241" s="83" t="s">
        <v>380</v>
      </c>
      <c r="J241" s="83" t="s">
        <v>381</v>
      </c>
      <c r="K241" s="83" t="s">
        <v>382</v>
      </c>
      <c r="L241" s="86" t="s">
        <v>383</v>
      </c>
      <c r="M241" s="83" t="s">
        <v>384</v>
      </c>
      <c r="N241" s="86" t="s">
        <v>385</v>
      </c>
      <c r="O241" s="83" t="s">
        <v>386</v>
      </c>
      <c r="P241" s="78"/>
      <c r="Q241" s="78"/>
      <c r="R241" s="78"/>
      <c r="S241" s="78"/>
      <c r="T241" s="78"/>
      <c r="U241" s="78"/>
      <c r="V241" s="78"/>
      <c r="W241" s="79"/>
      <c r="X241" s="79"/>
    </row>
    <row r="242" spans="1:24" ht="39.75" customHeight="1" x14ac:dyDescent="0.3">
      <c r="A242" s="127"/>
      <c r="B242" s="127"/>
      <c r="C242" s="87">
        <v>163</v>
      </c>
      <c r="D242" s="45" t="s">
        <v>892</v>
      </c>
      <c r="E242" s="46" t="s">
        <v>342</v>
      </c>
      <c r="F242" s="46"/>
      <c r="G242" s="94">
        <v>44562</v>
      </c>
      <c r="H242" s="94">
        <v>44681</v>
      </c>
      <c r="I242" s="95" t="s">
        <v>893</v>
      </c>
      <c r="J242" s="30" t="s">
        <v>894</v>
      </c>
      <c r="K242" s="30"/>
      <c r="L242" s="30"/>
      <c r="M242" s="30"/>
      <c r="N242" s="30"/>
      <c r="O242" s="30"/>
      <c r="P242" s="78"/>
      <c r="Q242" s="78"/>
      <c r="R242" s="78"/>
      <c r="S242" s="78"/>
      <c r="T242" s="78"/>
      <c r="U242" s="78"/>
      <c r="V242" s="78"/>
      <c r="W242" s="79"/>
      <c r="X242" s="79"/>
    </row>
    <row r="243" spans="1:24" ht="39.75" customHeight="1" x14ac:dyDescent="0.3">
      <c r="A243" s="127"/>
      <c r="B243" s="127"/>
      <c r="C243" s="87">
        <v>164</v>
      </c>
      <c r="D243" s="45" t="s">
        <v>895</v>
      </c>
      <c r="E243" s="46" t="s">
        <v>342</v>
      </c>
      <c r="F243" s="46"/>
      <c r="G243" s="94">
        <v>44563</v>
      </c>
      <c r="H243" s="94">
        <v>44926</v>
      </c>
      <c r="I243" s="95" t="s">
        <v>896</v>
      </c>
      <c r="J243" s="90" t="s">
        <v>897</v>
      </c>
      <c r="K243" s="30"/>
      <c r="L243" s="30"/>
      <c r="M243" s="30"/>
      <c r="N243" s="30"/>
      <c r="O243" s="30"/>
      <c r="P243" s="78"/>
      <c r="Q243" s="78"/>
      <c r="R243" s="78"/>
      <c r="S243" s="78"/>
      <c r="T243" s="78"/>
      <c r="U243" s="78"/>
      <c r="V243" s="78"/>
      <c r="W243" s="79"/>
      <c r="X243" s="79"/>
    </row>
    <row r="244" spans="1:24" ht="39.75" customHeight="1" x14ac:dyDescent="0.3">
      <c r="A244" s="128"/>
      <c r="B244" s="128"/>
      <c r="C244" s="87">
        <v>165</v>
      </c>
      <c r="D244" s="45" t="s">
        <v>898</v>
      </c>
      <c r="E244" s="46" t="s">
        <v>342</v>
      </c>
      <c r="F244" s="46"/>
      <c r="G244" s="94">
        <v>44562</v>
      </c>
      <c r="H244" s="94">
        <v>44926</v>
      </c>
      <c r="I244" s="95" t="s">
        <v>899</v>
      </c>
      <c r="J244" s="117" t="s">
        <v>900</v>
      </c>
      <c r="K244" s="30"/>
      <c r="L244" s="30"/>
      <c r="M244" s="30"/>
      <c r="N244" s="30"/>
      <c r="O244" s="30"/>
      <c r="P244" s="78"/>
      <c r="Q244" s="78"/>
      <c r="R244" s="78"/>
      <c r="S244" s="78"/>
      <c r="T244" s="78"/>
      <c r="U244" s="78"/>
      <c r="V244" s="78"/>
      <c r="W244" s="79"/>
      <c r="X244" s="79"/>
    </row>
    <row r="245" spans="1:24" ht="39.75" customHeight="1" x14ac:dyDescent="0.3">
      <c r="A245" s="78"/>
      <c r="B245" s="78"/>
      <c r="C245" s="78"/>
      <c r="D245" s="123"/>
      <c r="E245" s="123"/>
      <c r="F245" s="124"/>
      <c r="G245" s="123"/>
      <c r="H245" s="123"/>
      <c r="I245" s="78"/>
      <c r="J245" s="78"/>
      <c r="K245" s="78"/>
      <c r="L245" s="78"/>
      <c r="M245" s="78"/>
      <c r="N245" s="78"/>
      <c r="O245" s="78"/>
      <c r="P245" s="78"/>
      <c r="Q245" s="78"/>
      <c r="R245" s="78"/>
      <c r="S245" s="78"/>
      <c r="T245" s="78"/>
      <c r="U245" s="78"/>
      <c r="V245" s="78"/>
      <c r="W245" s="79"/>
      <c r="X245" s="79"/>
    </row>
    <row r="246" spans="1:24" ht="39.75" customHeight="1" x14ac:dyDescent="0.3">
      <c r="A246" s="78"/>
      <c r="B246" s="78"/>
      <c r="C246" s="78"/>
      <c r="D246" s="123"/>
      <c r="E246" s="123"/>
      <c r="F246" s="124"/>
      <c r="G246" s="123"/>
      <c r="H246" s="123"/>
      <c r="I246" s="78"/>
      <c r="J246" s="78"/>
      <c r="K246" s="78"/>
      <c r="L246" s="78"/>
      <c r="M246" s="78"/>
      <c r="N246" s="78"/>
      <c r="O246" s="78"/>
      <c r="P246" s="78"/>
      <c r="Q246" s="78"/>
      <c r="R246" s="78"/>
      <c r="S246" s="78"/>
      <c r="T246" s="78"/>
      <c r="U246" s="78"/>
      <c r="V246" s="78"/>
      <c r="W246" s="79"/>
      <c r="X246" s="79"/>
    </row>
    <row r="247" spans="1:24" ht="39.75" customHeight="1" x14ac:dyDescent="0.3">
      <c r="A247" s="78"/>
      <c r="B247" s="78"/>
      <c r="C247" s="78"/>
      <c r="D247" s="123"/>
      <c r="E247" s="123"/>
      <c r="F247" s="124"/>
      <c r="G247" s="123"/>
      <c r="H247" s="123"/>
      <c r="I247" s="78"/>
      <c r="J247" s="78"/>
      <c r="K247" s="78"/>
      <c r="L247" s="78"/>
      <c r="M247" s="78"/>
      <c r="N247" s="78"/>
      <c r="O247" s="78"/>
      <c r="P247" s="78"/>
      <c r="Q247" s="78"/>
      <c r="R247" s="78"/>
      <c r="S247" s="78"/>
      <c r="T247" s="78"/>
      <c r="U247" s="78"/>
      <c r="V247" s="78"/>
      <c r="W247" s="79"/>
      <c r="X247" s="79"/>
    </row>
    <row r="248" spans="1:24" ht="39.75" customHeight="1" x14ac:dyDescent="0.3">
      <c r="A248" s="78"/>
      <c r="B248" s="78"/>
      <c r="C248" s="78"/>
      <c r="D248" s="123"/>
      <c r="E248" s="123"/>
      <c r="F248" s="124"/>
      <c r="G248" s="123"/>
      <c r="H248" s="123"/>
      <c r="I248" s="78"/>
      <c r="J248" s="78"/>
      <c r="K248" s="78"/>
      <c r="L248" s="78"/>
      <c r="M248" s="78"/>
      <c r="N248" s="78"/>
      <c r="O248" s="78"/>
      <c r="P248" s="78"/>
      <c r="Q248" s="78"/>
      <c r="R248" s="78"/>
      <c r="S248" s="78"/>
      <c r="T248" s="78"/>
      <c r="U248" s="78"/>
      <c r="V248" s="78"/>
      <c r="W248" s="79"/>
      <c r="X248" s="79"/>
    </row>
    <row r="249" spans="1:24" ht="39.75" customHeight="1" x14ac:dyDescent="0.3">
      <c r="A249" s="78"/>
      <c r="B249" s="78"/>
      <c r="C249" s="78"/>
      <c r="D249" s="123"/>
      <c r="E249" s="123"/>
      <c r="F249" s="124"/>
      <c r="G249" s="123"/>
      <c r="H249" s="123"/>
      <c r="I249" s="78"/>
      <c r="J249" s="78"/>
      <c r="K249" s="78"/>
      <c r="L249" s="78"/>
      <c r="M249" s="78"/>
      <c r="N249" s="78"/>
      <c r="O249" s="78"/>
      <c r="P249" s="78"/>
      <c r="Q249" s="78"/>
      <c r="R249" s="78"/>
      <c r="S249" s="78"/>
      <c r="T249" s="78"/>
      <c r="U249" s="78"/>
      <c r="V249" s="78"/>
      <c r="W249" s="79"/>
      <c r="X249" s="79"/>
    </row>
    <row r="250" spans="1:24" ht="39.75" customHeight="1" x14ac:dyDescent="0.3">
      <c r="A250" s="78"/>
      <c r="B250" s="78"/>
      <c r="C250" s="78"/>
      <c r="D250" s="123"/>
      <c r="E250" s="123"/>
      <c r="F250" s="124"/>
      <c r="G250" s="123"/>
      <c r="H250" s="123"/>
      <c r="I250" s="78"/>
      <c r="J250" s="78"/>
      <c r="K250" s="78"/>
      <c r="L250" s="78"/>
      <c r="M250" s="78"/>
      <c r="N250" s="78"/>
      <c r="O250" s="78"/>
      <c r="P250" s="78"/>
      <c r="Q250" s="78"/>
      <c r="R250" s="78"/>
      <c r="S250" s="78"/>
      <c r="T250" s="78"/>
      <c r="U250" s="78"/>
      <c r="V250" s="78"/>
      <c r="W250" s="79"/>
      <c r="X250" s="79"/>
    </row>
    <row r="251" spans="1:24" ht="39.75" customHeight="1" x14ac:dyDescent="0.3">
      <c r="A251" s="78"/>
      <c r="B251" s="78"/>
      <c r="C251" s="78"/>
      <c r="D251" s="123"/>
      <c r="E251" s="123"/>
      <c r="F251" s="124"/>
      <c r="G251" s="123"/>
      <c r="H251" s="123"/>
      <c r="I251" s="78"/>
      <c r="J251" s="78"/>
      <c r="K251" s="78"/>
      <c r="L251" s="78"/>
      <c r="M251" s="78"/>
      <c r="N251" s="78"/>
      <c r="O251" s="78"/>
      <c r="P251" s="78"/>
      <c r="Q251" s="78"/>
      <c r="R251" s="78"/>
      <c r="S251" s="78"/>
      <c r="T251" s="78"/>
      <c r="U251" s="78"/>
      <c r="V251" s="78"/>
      <c r="W251" s="79"/>
      <c r="X251" s="79"/>
    </row>
    <row r="252" spans="1:24" ht="39.75" customHeight="1" x14ac:dyDescent="0.3">
      <c r="A252" s="78"/>
      <c r="B252" s="78"/>
      <c r="C252" s="78"/>
      <c r="D252" s="123"/>
      <c r="E252" s="123"/>
      <c r="F252" s="124"/>
      <c r="G252" s="123"/>
      <c r="H252" s="123"/>
      <c r="I252" s="78"/>
      <c r="J252" s="78"/>
      <c r="K252" s="78"/>
      <c r="L252" s="78"/>
      <c r="M252" s="78"/>
      <c r="N252" s="78"/>
      <c r="O252" s="78"/>
      <c r="P252" s="78"/>
      <c r="Q252" s="78"/>
      <c r="R252" s="78"/>
      <c r="S252" s="78"/>
      <c r="T252" s="78"/>
      <c r="U252" s="78"/>
      <c r="V252" s="78"/>
      <c r="W252" s="79"/>
      <c r="X252" s="79"/>
    </row>
    <row r="253" spans="1:24" ht="39.75" customHeight="1" x14ac:dyDescent="0.3">
      <c r="A253" s="78"/>
      <c r="B253" s="78"/>
      <c r="C253" s="78"/>
      <c r="D253" s="123"/>
      <c r="E253" s="123"/>
      <c r="F253" s="124"/>
      <c r="G253" s="123"/>
      <c r="H253" s="123"/>
      <c r="I253" s="78"/>
      <c r="J253" s="78"/>
      <c r="K253" s="78"/>
      <c r="L253" s="78"/>
      <c r="M253" s="78"/>
      <c r="N253" s="78"/>
      <c r="O253" s="78"/>
      <c r="P253" s="78"/>
      <c r="Q253" s="78"/>
      <c r="R253" s="78"/>
      <c r="S253" s="78"/>
      <c r="T253" s="78"/>
      <c r="U253" s="78"/>
      <c r="V253" s="78"/>
      <c r="W253" s="79"/>
      <c r="X253" s="79"/>
    </row>
    <row r="254" spans="1:24" ht="39.75" customHeight="1" x14ac:dyDescent="0.3">
      <c r="A254" s="78"/>
      <c r="B254" s="78"/>
      <c r="C254" s="78"/>
      <c r="D254" s="123"/>
      <c r="E254" s="123"/>
      <c r="F254" s="124"/>
      <c r="G254" s="123"/>
      <c r="H254" s="123"/>
      <c r="I254" s="78"/>
      <c r="J254" s="78"/>
      <c r="K254" s="78"/>
      <c r="L254" s="78"/>
      <c r="M254" s="78"/>
      <c r="N254" s="78"/>
      <c r="O254" s="78"/>
      <c r="P254" s="78"/>
      <c r="Q254" s="78"/>
      <c r="R254" s="78"/>
      <c r="S254" s="78"/>
      <c r="T254" s="78"/>
      <c r="U254" s="78"/>
      <c r="V254" s="78"/>
      <c r="W254" s="79"/>
      <c r="X254" s="79"/>
    </row>
    <row r="255" spans="1:24" ht="39.75" customHeight="1" x14ac:dyDescent="0.3">
      <c r="A255" s="78"/>
      <c r="B255" s="78"/>
      <c r="C255" s="78"/>
      <c r="D255" s="123"/>
      <c r="E255" s="123"/>
      <c r="F255" s="124"/>
      <c r="G255" s="123"/>
      <c r="H255" s="123"/>
      <c r="I255" s="78"/>
      <c r="J255" s="78"/>
      <c r="K255" s="78"/>
      <c r="L255" s="78"/>
      <c r="M255" s="78"/>
      <c r="N255" s="78"/>
      <c r="O255" s="78"/>
      <c r="P255" s="78"/>
      <c r="Q255" s="78"/>
      <c r="R255" s="78"/>
      <c r="S255" s="78"/>
      <c r="T255" s="78"/>
      <c r="U255" s="78"/>
      <c r="V255" s="78"/>
      <c r="W255" s="79"/>
      <c r="X255" s="79"/>
    </row>
    <row r="256" spans="1:24" ht="39.75" customHeight="1" x14ac:dyDescent="0.3">
      <c r="A256" s="78"/>
      <c r="B256" s="78"/>
      <c r="C256" s="78"/>
      <c r="D256" s="123"/>
      <c r="E256" s="123"/>
      <c r="F256" s="124"/>
      <c r="G256" s="123"/>
      <c r="H256" s="123"/>
      <c r="I256" s="78"/>
      <c r="J256" s="78"/>
      <c r="K256" s="78"/>
      <c r="L256" s="78"/>
      <c r="M256" s="78"/>
      <c r="N256" s="78"/>
      <c r="O256" s="78"/>
      <c r="P256" s="78"/>
      <c r="Q256" s="78"/>
      <c r="R256" s="78"/>
      <c r="S256" s="78"/>
      <c r="T256" s="78"/>
      <c r="U256" s="78"/>
      <c r="V256" s="78"/>
      <c r="W256" s="79"/>
      <c r="X256" s="79"/>
    </row>
    <row r="257" spans="1:24" ht="39.75" customHeight="1" x14ac:dyDescent="0.3">
      <c r="A257" s="78"/>
      <c r="B257" s="78"/>
      <c r="C257" s="78"/>
      <c r="D257" s="123"/>
      <c r="E257" s="123"/>
      <c r="F257" s="124"/>
      <c r="G257" s="123"/>
      <c r="H257" s="123"/>
      <c r="I257" s="78"/>
      <c r="J257" s="78"/>
      <c r="K257" s="78"/>
      <c r="L257" s="78"/>
      <c r="M257" s="78"/>
      <c r="N257" s="78"/>
      <c r="O257" s="78"/>
      <c r="P257" s="78"/>
      <c r="Q257" s="78"/>
      <c r="R257" s="78"/>
      <c r="S257" s="78"/>
      <c r="T257" s="78"/>
      <c r="U257" s="78"/>
      <c r="V257" s="78"/>
      <c r="W257" s="79"/>
      <c r="X257" s="79"/>
    </row>
    <row r="258" spans="1:24" ht="39.75" customHeight="1" x14ac:dyDescent="0.3">
      <c r="A258" s="78"/>
      <c r="B258" s="78"/>
      <c r="C258" s="78"/>
      <c r="D258" s="123"/>
      <c r="E258" s="123"/>
      <c r="F258" s="124"/>
      <c r="G258" s="123"/>
      <c r="H258" s="123"/>
      <c r="I258" s="78"/>
      <c r="J258" s="78"/>
      <c r="K258" s="78"/>
      <c r="L258" s="78"/>
      <c r="M258" s="78"/>
      <c r="N258" s="78"/>
      <c r="O258" s="78"/>
      <c r="P258" s="78"/>
      <c r="Q258" s="78"/>
      <c r="R258" s="78"/>
      <c r="S258" s="78"/>
      <c r="T258" s="78"/>
      <c r="U258" s="78"/>
      <c r="V258" s="78"/>
      <c r="W258" s="79"/>
      <c r="X258" s="79"/>
    </row>
    <row r="259" spans="1:24" ht="39.75" customHeight="1" x14ac:dyDescent="0.3">
      <c r="A259" s="78"/>
      <c r="B259" s="78"/>
      <c r="C259" s="78"/>
      <c r="D259" s="123"/>
      <c r="E259" s="123"/>
      <c r="F259" s="124"/>
      <c r="G259" s="123"/>
      <c r="H259" s="123"/>
      <c r="I259" s="78"/>
      <c r="J259" s="78"/>
      <c r="K259" s="78"/>
      <c r="L259" s="78"/>
      <c r="M259" s="78"/>
      <c r="N259" s="78"/>
      <c r="O259" s="78"/>
      <c r="P259" s="78"/>
      <c r="Q259" s="78"/>
      <c r="R259" s="78"/>
      <c r="S259" s="78"/>
      <c r="T259" s="78"/>
      <c r="U259" s="78"/>
      <c r="V259" s="78"/>
      <c r="W259" s="79"/>
      <c r="X259" s="79"/>
    </row>
    <row r="260" spans="1:24" ht="39.75" customHeight="1" x14ac:dyDescent="0.3">
      <c r="A260" s="78"/>
      <c r="B260" s="78"/>
      <c r="C260" s="78"/>
      <c r="D260" s="123"/>
      <c r="E260" s="123"/>
      <c r="F260" s="124"/>
      <c r="G260" s="123"/>
      <c r="H260" s="123"/>
      <c r="I260" s="78"/>
      <c r="J260" s="78"/>
      <c r="K260" s="78"/>
      <c r="L260" s="78"/>
      <c r="M260" s="78"/>
      <c r="N260" s="78"/>
      <c r="O260" s="78"/>
      <c r="P260" s="78"/>
      <c r="Q260" s="78"/>
      <c r="R260" s="78"/>
      <c r="S260" s="78"/>
      <c r="T260" s="78"/>
      <c r="U260" s="78"/>
      <c r="V260" s="78"/>
      <c r="W260" s="79"/>
      <c r="X260" s="79"/>
    </row>
    <row r="261" spans="1:24" ht="39.75" customHeight="1" x14ac:dyDescent="0.3">
      <c r="A261" s="78"/>
      <c r="B261" s="78"/>
      <c r="C261" s="78"/>
      <c r="D261" s="123"/>
      <c r="E261" s="123"/>
      <c r="F261" s="124"/>
      <c r="G261" s="123"/>
      <c r="H261" s="123"/>
      <c r="I261" s="78"/>
      <c r="J261" s="78"/>
      <c r="K261" s="78"/>
      <c r="L261" s="78"/>
      <c r="M261" s="78"/>
      <c r="N261" s="78"/>
      <c r="O261" s="78"/>
      <c r="P261" s="78"/>
      <c r="Q261" s="78"/>
      <c r="R261" s="78"/>
      <c r="S261" s="78"/>
      <c r="T261" s="78"/>
      <c r="U261" s="78"/>
      <c r="V261" s="78"/>
      <c r="W261" s="79"/>
      <c r="X261" s="79"/>
    </row>
    <row r="262" spans="1:24" ht="39.75" customHeight="1" x14ac:dyDescent="0.3">
      <c r="A262" s="78"/>
      <c r="B262" s="78"/>
      <c r="C262" s="78"/>
      <c r="D262" s="123"/>
      <c r="E262" s="123"/>
      <c r="F262" s="124"/>
      <c r="G262" s="123"/>
      <c r="H262" s="123"/>
      <c r="I262" s="78"/>
      <c r="J262" s="78"/>
      <c r="K262" s="78"/>
      <c r="L262" s="78"/>
      <c r="M262" s="78"/>
      <c r="N262" s="78"/>
      <c r="O262" s="78"/>
      <c r="P262" s="78"/>
      <c r="Q262" s="78"/>
      <c r="R262" s="78"/>
      <c r="S262" s="78"/>
      <c r="T262" s="78"/>
      <c r="U262" s="78"/>
      <c r="V262" s="78"/>
      <c r="W262" s="79"/>
      <c r="X262" s="79"/>
    </row>
    <row r="263" spans="1:24" ht="39.75" customHeight="1" x14ac:dyDescent="0.3">
      <c r="A263" s="78"/>
      <c r="B263" s="78"/>
      <c r="C263" s="78"/>
      <c r="D263" s="123"/>
      <c r="E263" s="123"/>
      <c r="F263" s="124"/>
      <c r="G263" s="123"/>
      <c r="H263" s="123"/>
      <c r="I263" s="78"/>
      <c r="J263" s="78"/>
      <c r="K263" s="78"/>
      <c r="L263" s="78"/>
      <c r="M263" s="78"/>
      <c r="N263" s="78"/>
      <c r="O263" s="78"/>
      <c r="P263" s="78"/>
      <c r="Q263" s="78"/>
      <c r="R263" s="78"/>
      <c r="S263" s="78"/>
      <c r="T263" s="78"/>
      <c r="U263" s="78"/>
      <c r="V263" s="78"/>
      <c r="W263" s="79"/>
      <c r="X263" s="79"/>
    </row>
    <row r="264" spans="1:24" ht="39.75" customHeight="1" x14ac:dyDescent="0.3">
      <c r="A264" s="78"/>
      <c r="B264" s="78"/>
      <c r="C264" s="78"/>
      <c r="D264" s="123"/>
      <c r="E264" s="123"/>
      <c r="F264" s="124"/>
      <c r="G264" s="123"/>
      <c r="H264" s="123"/>
      <c r="I264" s="78"/>
      <c r="J264" s="78"/>
      <c r="K264" s="78"/>
      <c r="L264" s="78"/>
      <c r="M264" s="78"/>
      <c r="N264" s="78"/>
      <c r="O264" s="78"/>
      <c r="P264" s="78"/>
      <c r="Q264" s="78"/>
      <c r="R264" s="78"/>
      <c r="S264" s="78"/>
      <c r="T264" s="78"/>
      <c r="U264" s="78"/>
      <c r="V264" s="78"/>
      <c r="W264" s="79"/>
      <c r="X264" s="79"/>
    </row>
    <row r="265" spans="1:24" ht="39.75" customHeight="1" x14ac:dyDescent="0.3">
      <c r="A265" s="78"/>
      <c r="B265" s="78"/>
      <c r="C265" s="78"/>
      <c r="D265" s="123"/>
      <c r="E265" s="123"/>
      <c r="F265" s="124"/>
      <c r="G265" s="123"/>
      <c r="H265" s="123"/>
      <c r="I265" s="78"/>
      <c r="J265" s="78"/>
      <c r="K265" s="78"/>
      <c r="L265" s="78"/>
      <c r="M265" s="78"/>
      <c r="N265" s="78"/>
      <c r="O265" s="78"/>
      <c r="P265" s="78"/>
      <c r="Q265" s="78"/>
      <c r="R265" s="78"/>
      <c r="S265" s="78"/>
      <c r="T265" s="78"/>
      <c r="U265" s="78"/>
      <c r="V265" s="78"/>
      <c r="W265" s="79"/>
      <c r="X265" s="79"/>
    </row>
    <row r="266" spans="1:24" ht="39.75" customHeight="1" x14ac:dyDescent="0.3">
      <c r="A266" s="78"/>
      <c r="B266" s="78"/>
      <c r="C266" s="78"/>
      <c r="D266" s="123"/>
      <c r="E266" s="123"/>
      <c r="F266" s="124"/>
      <c r="G266" s="123"/>
      <c r="H266" s="123"/>
      <c r="I266" s="78"/>
      <c r="J266" s="78"/>
      <c r="K266" s="78"/>
      <c r="L266" s="78"/>
      <c r="M266" s="78"/>
      <c r="N266" s="78"/>
      <c r="O266" s="78"/>
      <c r="P266" s="78"/>
      <c r="Q266" s="78"/>
      <c r="R266" s="78"/>
      <c r="S266" s="78"/>
      <c r="T266" s="78"/>
      <c r="U266" s="78"/>
      <c r="V266" s="78"/>
      <c r="W266" s="79"/>
      <c r="X266" s="79"/>
    </row>
    <row r="267" spans="1:24" ht="39.75" customHeight="1" x14ac:dyDescent="0.3">
      <c r="A267" s="78"/>
      <c r="B267" s="78"/>
      <c r="C267" s="78"/>
      <c r="D267" s="123"/>
      <c r="E267" s="123"/>
      <c r="F267" s="124"/>
      <c r="G267" s="123"/>
      <c r="H267" s="123"/>
      <c r="I267" s="78"/>
      <c r="J267" s="78"/>
      <c r="K267" s="78"/>
      <c r="L267" s="78"/>
      <c r="M267" s="78"/>
      <c r="N267" s="78"/>
      <c r="O267" s="78"/>
      <c r="P267" s="78"/>
      <c r="Q267" s="78"/>
      <c r="R267" s="78"/>
      <c r="S267" s="78"/>
      <c r="T267" s="78"/>
      <c r="U267" s="78"/>
      <c r="V267" s="78"/>
      <c r="W267" s="79"/>
      <c r="X267" s="79"/>
    </row>
    <row r="268" spans="1:24" ht="39.75" customHeight="1" x14ac:dyDescent="0.3">
      <c r="A268" s="78"/>
      <c r="B268" s="78"/>
      <c r="C268" s="78"/>
      <c r="D268" s="123"/>
      <c r="E268" s="123"/>
      <c r="F268" s="124"/>
      <c r="G268" s="123"/>
      <c r="H268" s="123"/>
      <c r="I268" s="78"/>
      <c r="J268" s="78"/>
      <c r="K268" s="78"/>
      <c r="L268" s="78"/>
      <c r="M268" s="78"/>
      <c r="N268" s="78"/>
      <c r="O268" s="78"/>
      <c r="P268" s="78"/>
      <c r="Q268" s="78"/>
      <c r="R268" s="78"/>
      <c r="S268" s="78"/>
      <c r="T268" s="78"/>
      <c r="U268" s="78"/>
      <c r="V268" s="78"/>
      <c r="W268" s="79"/>
      <c r="X268" s="79"/>
    </row>
    <row r="269" spans="1:24" ht="39.75" customHeight="1" x14ac:dyDescent="0.3">
      <c r="A269" s="78"/>
      <c r="B269" s="78"/>
      <c r="C269" s="78"/>
      <c r="D269" s="123"/>
      <c r="E269" s="124"/>
      <c r="F269" s="125"/>
      <c r="G269" s="125"/>
      <c r="H269" s="125"/>
      <c r="I269" s="78"/>
      <c r="J269" s="78"/>
      <c r="K269" s="78"/>
      <c r="L269" s="78"/>
      <c r="M269" s="78"/>
      <c r="N269" s="78"/>
      <c r="O269" s="78"/>
      <c r="P269" s="78"/>
      <c r="Q269" s="78"/>
      <c r="R269" s="78"/>
      <c r="S269" s="78"/>
      <c r="T269" s="78"/>
      <c r="U269" s="78"/>
      <c r="V269" s="78"/>
      <c r="W269" s="79"/>
      <c r="X269" s="79"/>
    </row>
    <row r="270" spans="1:24" ht="39.75" customHeight="1" x14ac:dyDescent="0.3">
      <c r="A270" s="78"/>
      <c r="B270" s="78"/>
      <c r="C270" s="78"/>
      <c r="D270" s="123"/>
      <c r="E270" s="124"/>
      <c r="F270" s="125"/>
      <c r="G270" s="125"/>
      <c r="H270" s="125"/>
      <c r="I270" s="78"/>
      <c r="J270" s="78"/>
      <c r="K270" s="78"/>
      <c r="L270" s="78"/>
      <c r="M270" s="78"/>
      <c r="N270" s="78"/>
      <c r="O270" s="78"/>
      <c r="P270" s="78"/>
      <c r="Q270" s="78"/>
      <c r="R270" s="78"/>
      <c r="S270" s="78"/>
      <c r="T270" s="78"/>
      <c r="U270" s="78"/>
      <c r="V270" s="78"/>
      <c r="W270" s="79"/>
      <c r="X270" s="79"/>
    </row>
    <row r="271" spans="1:24" ht="39.75" customHeight="1" x14ac:dyDescent="0.3">
      <c r="A271" s="78"/>
      <c r="B271" s="78"/>
      <c r="C271" s="78"/>
      <c r="D271" s="123"/>
      <c r="E271" s="124"/>
      <c r="F271" s="125"/>
      <c r="G271" s="125"/>
      <c r="H271" s="125"/>
      <c r="I271" s="78"/>
      <c r="J271" s="78"/>
      <c r="K271" s="78"/>
      <c r="L271" s="78"/>
      <c r="M271" s="78"/>
      <c r="N271" s="78"/>
      <c r="O271" s="78"/>
      <c r="P271" s="78"/>
      <c r="Q271" s="78"/>
      <c r="R271" s="78"/>
      <c r="S271" s="78"/>
      <c r="T271" s="78"/>
      <c r="U271" s="78"/>
      <c r="V271" s="78"/>
      <c r="W271" s="79"/>
      <c r="X271" s="79"/>
    </row>
    <row r="272" spans="1:24" ht="39.75" customHeight="1" x14ac:dyDescent="0.3">
      <c r="A272" s="78"/>
      <c r="B272" s="78"/>
      <c r="C272" s="78"/>
      <c r="D272" s="123"/>
      <c r="E272" s="124"/>
      <c r="F272" s="125"/>
      <c r="G272" s="125"/>
      <c r="H272" s="125"/>
      <c r="I272" s="78"/>
      <c r="J272" s="78"/>
      <c r="K272" s="78"/>
      <c r="L272" s="78"/>
      <c r="M272" s="78"/>
      <c r="N272" s="78"/>
      <c r="O272" s="78"/>
      <c r="P272" s="78"/>
      <c r="Q272" s="78"/>
      <c r="R272" s="78"/>
      <c r="S272" s="78"/>
      <c r="T272" s="78"/>
      <c r="U272" s="78"/>
      <c r="V272" s="78"/>
      <c r="W272" s="79"/>
      <c r="X272" s="79"/>
    </row>
    <row r="273" spans="1:24" ht="39.75" customHeight="1" x14ac:dyDescent="0.3">
      <c r="A273" s="78"/>
      <c r="B273" s="78"/>
      <c r="C273" s="78"/>
      <c r="D273" s="123"/>
      <c r="E273" s="124"/>
      <c r="F273" s="125"/>
      <c r="G273" s="125"/>
      <c r="H273" s="125"/>
      <c r="I273" s="78"/>
      <c r="J273" s="78"/>
      <c r="K273" s="78"/>
      <c r="L273" s="78"/>
      <c r="M273" s="78"/>
      <c r="N273" s="78"/>
      <c r="O273" s="78"/>
      <c r="P273" s="78"/>
      <c r="Q273" s="78"/>
      <c r="R273" s="78"/>
      <c r="S273" s="78"/>
      <c r="T273" s="78"/>
      <c r="U273" s="78"/>
      <c r="V273" s="78"/>
      <c r="W273" s="79"/>
      <c r="X273" s="79"/>
    </row>
    <row r="274" spans="1:24" ht="39.75" customHeight="1" x14ac:dyDescent="0.3">
      <c r="A274" s="78"/>
      <c r="B274" s="78"/>
      <c r="C274" s="78"/>
      <c r="D274" s="123"/>
      <c r="E274" s="124"/>
      <c r="F274" s="125"/>
      <c r="G274" s="125"/>
      <c r="H274" s="125"/>
      <c r="I274" s="78"/>
      <c r="J274" s="78"/>
      <c r="K274" s="78"/>
      <c r="L274" s="78"/>
      <c r="M274" s="78"/>
      <c r="N274" s="78"/>
      <c r="O274" s="78"/>
      <c r="P274" s="78"/>
      <c r="Q274" s="78"/>
      <c r="R274" s="78"/>
      <c r="S274" s="78"/>
      <c r="T274" s="78"/>
      <c r="U274" s="78"/>
      <c r="V274" s="78"/>
      <c r="W274" s="79"/>
      <c r="X274" s="79"/>
    </row>
    <row r="275" spans="1:24" ht="39.75" customHeight="1" x14ac:dyDescent="0.3">
      <c r="A275" s="78"/>
      <c r="B275" s="78"/>
      <c r="C275" s="78"/>
      <c r="D275" s="123"/>
      <c r="E275" s="124"/>
      <c r="F275" s="125"/>
      <c r="G275" s="125"/>
      <c r="H275" s="125"/>
      <c r="I275" s="78"/>
      <c r="J275" s="78"/>
      <c r="K275" s="78"/>
      <c r="L275" s="78"/>
      <c r="M275" s="78"/>
      <c r="N275" s="78"/>
      <c r="O275" s="78"/>
      <c r="P275" s="78"/>
      <c r="Q275" s="78"/>
      <c r="R275" s="78"/>
      <c r="S275" s="78"/>
      <c r="T275" s="78"/>
      <c r="U275" s="78"/>
      <c r="V275" s="78"/>
      <c r="W275" s="79"/>
      <c r="X275" s="79"/>
    </row>
    <row r="276" spans="1:24" ht="39.75" customHeight="1" x14ac:dyDescent="0.3">
      <c r="A276" s="78"/>
      <c r="B276" s="78"/>
      <c r="C276" s="78"/>
      <c r="D276" s="123"/>
      <c r="E276" s="124"/>
      <c r="F276" s="125"/>
      <c r="G276" s="125"/>
      <c r="H276" s="125"/>
      <c r="I276" s="78"/>
      <c r="J276" s="78"/>
      <c r="K276" s="78"/>
      <c r="L276" s="78"/>
      <c r="M276" s="78"/>
      <c r="N276" s="78"/>
      <c r="O276" s="78"/>
      <c r="P276" s="78"/>
      <c r="Q276" s="78"/>
      <c r="R276" s="78"/>
      <c r="S276" s="78"/>
      <c r="T276" s="78"/>
      <c r="U276" s="78"/>
      <c r="V276" s="78"/>
      <c r="W276" s="79"/>
      <c r="X276" s="79"/>
    </row>
    <row r="277" spans="1:24" ht="39.75" customHeight="1" x14ac:dyDescent="0.3">
      <c r="A277" s="78"/>
      <c r="B277" s="78"/>
      <c r="C277" s="78"/>
      <c r="D277" s="123"/>
      <c r="E277" s="124"/>
      <c r="F277" s="125"/>
      <c r="G277" s="125"/>
      <c r="H277" s="125"/>
      <c r="I277" s="78"/>
      <c r="J277" s="78"/>
      <c r="K277" s="78"/>
      <c r="L277" s="78"/>
      <c r="M277" s="78"/>
      <c r="N277" s="78"/>
      <c r="O277" s="78"/>
      <c r="P277" s="78"/>
      <c r="Q277" s="78"/>
      <c r="R277" s="78"/>
      <c r="S277" s="78"/>
      <c r="T277" s="78"/>
      <c r="U277" s="78"/>
      <c r="V277" s="78"/>
      <c r="W277" s="79"/>
      <c r="X277" s="79"/>
    </row>
    <row r="278" spans="1:24" ht="39.75" customHeight="1" x14ac:dyDescent="0.3">
      <c r="A278" s="78"/>
      <c r="B278" s="78"/>
      <c r="C278" s="78"/>
      <c r="D278" s="123"/>
      <c r="E278" s="124"/>
      <c r="F278" s="125"/>
      <c r="G278" s="125"/>
      <c r="H278" s="125"/>
      <c r="I278" s="78"/>
      <c r="J278" s="78"/>
      <c r="K278" s="78"/>
      <c r="L278" s="78"/>
      <c r="M278" s="78"/>
      <c r="N278" s="78"/>
      <c r="O278" s="78"/>
      <c r="P278" s="78"/>
      <c r="Q278" s="78"/>
      <c r="R278" s="78"/>
      <c r="S278" s="78"/>
      <c r="T278" s="78"/>
      <c r="U278" s="78"/>
      <c r="V278" s="78"/>
      <c r="W278" s="79"/>
      <c r="X278" s="79"/>
    </row>
    <row r="279" spans="1:24" ht="39.75" customHeight="1" x14ac:dyDescent="0.3">
      <c r="A279" s="78"/>
      <c r="B279" s="78"/>
      <c r="C279" s="78"/>
      <c r="D279" s="123"/>
      <c r="E279" s="124"/>
      <c r="F279" s="125"/>
      <c r="G279" s="125"/>
      <c r="H279" s="125"/>
      <c r="I279" s="78"/>
      <c r="J279" s="78"/>
      <c r="K279" s="78"/>
      <c r="L279" s="78"/>
      <c r="M279" s="78"/>
      <c r="N279" s="78"/>
      <c r="O279" s="78"/>
      <c r="P279" s="78"/>
      <c r="Q279" s="78"/>
      <c r="R279" s="78"/>
      <c r="S279" s="78"/>
      <c r="T279" s="78"/>
      <c r="U279" s="78"/>
      <c r="V279" s="78"/>
      <c r="W279" s="79"/>
      <c r="X279" s="79"/>
    </row>
    <row r="280" spans="1:24" ht="39.75" customHeight="1" x14ac:dyDescent="0.3">
      <c r="A280" s="78"/>
      <c r="B280" s="78"/>
      <c r="C280" s="78"/>
      <c r="D280" s="123"/>
      <c r="E280" s="124"/>
      <c r="F280" s="125"/>
      <c r="G280" s="125"/>
      <c r="H280" s="125"/>
      <c r="I280" s="78"/>
      <c r="J280" s="78"/>
      <c r="K280" s="78"/>
      <c r="L280" s="78"/>
      <c r="M280" s="78"/>
      <c r="N280" s="78"/>
      <c r="O280" s="78"/>
      <c r="P280" s="78"/>
      <c r="Q280" s="78"/>
      <c r="R280" s="78"/>
      <c r="S280" s="78"/>
      <c r="T280" s="78"/>
      <c r="U280" s="78"/>
      <c r="V280" s="78"/>
      <c r="W280" s="79"/>
      <c r="X280" s="79"/>
    </row>
    <row r="281" spans="1:24" ht="39.75" customHeight="1" x14ac:dyDescent="0.3">
      <c r="A281" s="78"/>
      <c r="B281" s="78"/>
      <c r="C281" s="78"/>
      <c r="D281" s="123"/>
      <c r="E281" s="124"/>
      <c r="F281" s="125"/>
      <c r="G281" s="125"/>
      <c r="H281" s="125"/>
      <c r="I281" s="78"/>
      <c r="J281" s="78"/>
      <c r="K281" s="78"/>
      <c r="L281" s="78"/>
      <c r="M281" s="78"/>
      <c r="N281" s="78"/>
      <c r="O281" s="78"/>
      <c r="P281" s="78"/>
      <c r="Q281" s="78"/>
      <c r="R281" s="78"/>
      <c r="S281" s="78"/>
      <c r="T281" s="78"/>
      <c r="U281" s="78"/>
      <c r="V281" s="78"/>
      <c r="W281" s="79"/>
      <c r="X281" s="79"/>
    </row>
    <row r="282" spans="1:24" ht="39.75" customHeight="1" x14ac:dyDescent="0.3">
      <c r="A282" s="78"/>
      <c r="B282" s="78"/>
      <c r="C282" s="78"/>
      <c r="D282" s="123"/>
      <c r="E282" s="124"/>
      <c r="F282" s="125"/>
      <c r="G282" s="125"/>
      <c r="H282" s="125"/>
      <c r="I282" s="78"/>
      <c r="J282" s="78"/>
      <c r="K282" s="78"/>
      <c r="L282" s="78"/>
      <c r="M282" s="78"/>
      <c r="N282" s="78"/>
      <c r="O282" s="78"/>
      <c r="P282" s="78"/>
      <c r="Q282" s="78"/>
      <c r="R282" s="78"/>
      <c r="S282" s="78"/>
      <c r="T282" s="78"/>
      <c r="U282" s="78"/>
      <c r="V282" s="78"/>
      <c r="W282" s="79"/>
      <c r="X282" s="79"/>
    </row>
    <row r="283" spans="1:24" ht="39.75" customHeight="1" x14ac:dyDescent="0.3">
      <c r="A283" s="78"/>
      <c r="B283" s="78"/>
      <c r="C283" s="78"/>
      <c r="D283" s="123"/>
      <c r="E283" s="124"/>
      <c r="F283" s="125"/>
      <c r="G283" s="125"/>
      <c r="H283" s="125"/>
      <c r="I283" s="78"/>
      <c r="J283" s="78"/>
      <c r="K283" s="78"/>
      <c r="L283" s="78"/>
      <c r="M283" s="78"/>
      <c r="N283" s="78"/>
      <c r="O283" s="78"/>
      <c r="P283" s="78"/>
      <c r="Q283" s="78"/>
      <c r="R283" s="78"/>
      <c r="S283" s="78"/>
      <c r="T283" s="78"/>
      <c r="U283" s="78"/>
      <c r="V283" s="78"/>
      <c r="W283" s="79"/>
      <c r="X283" s="79"/>
    </row>
    <row r="284" spans="1:24" ht="39.75" customHeight="1" x14ac:dyDescent="0.3">
      <c r="A284" s="78"/>
      <c r="B284" s="78"/>
      <c r="C284" s="78"/>
      <c r="D284" s="123"/>
      <c r="E284" s="124"/>
      <c r="F284" s="125"/>
      <c r="G284" s="125"/>
      <c r="H284" s="125"/>
      <c r="I284" s="78"/>
      <c r="J284" s="78"/>
      <c r="K284" s="78"/>
      <c r="L284" s="78"/>
      <c r="M284" s="78"/>
      <c r="N284" s="78"/>
      <c r="O284" s="78"/>
      <c r="P284" s="78"/>
      <c r="Q284" s="78"/>
      <c r="R284" s="78"/>
      <c r="S284" s="78"/>
      <c r="T284" s="78"/>
      <c r="U284" s="78"/>
      <c r="V284" s="78"/>
      <c r="W284" s="79"/>
      <c r="X284" s="79"/>
    </row>
    <row r="285" spans="1:24" ht="39.75" customHeight="1" x14ac:dyDescent="0.3">
      <c r="A285" s="78"/>
      <c r="B285" s="78"/>
      <c r="C285" s="78"/>
      <c r="D285" s="123"/>
      <c r="E285" s="124"/>
      <c r="F285" s="125"/>
      <c r="G285" s="125"/>
      <c r="H285" s="125"/>
      <c r="I285" s="78"/>
      <c r="J285" s="78"/>
      <c r="K285" s="78"/>
      <c r="L285" s="78"/>
      <c r="M285" s="78"/>
      <c r="N285" s="78"/>
      <c r="O285" s="78"/>
      <c r="P285" s="78"/>
      <c r="Q285" s="78"/>
      <c r="R285" s="78"/>
      <c r="S285" s="78"/>
      <c r="T285" s="78"/>
      <c r="U285" s="78"/>
      <c r="V285" s="78"/>
      <c r="W285" s="79"/>
      <c r="X285" s="79"/>
    </row>
    <row r="286" spans="1:24" ht="39.75" customHeight="1" x14ac:dyDescent="0.3">
      <c r="A286" s="78"/>
      <c r="B286" s="78"/>
      <c r="C286" s="78"/>
      <c r="D286" s="123"/>
      <c r="E286" s="124"/>
      <c r="F286" s="125"/>
      <c r="G286" s="125"/>
      <c r="H286" s="125"/>
      <c r="I286" s="78"/>
      <c r="J286" s="78"/>
      <c r="K286" s="78"/>
      <c r="L286" s="78"/>
      <c r="M286" s="78"/>
      <c r="N286" s="78"/>
      <c r="O286" s="78"/>
      <c r="P286" s="78"/>
      <c r="Q286" s="78"/>
      <c r="R286" s="78"/>
      <c r="S286" s="78"/>
      <c r="T286" s="78"/>
      <c r="U286" s="78"/>
      <c r="V286" s="78"/>
      <c r="W286" s="79"/>
      <c r="X286" s="79"/>
    </row>
    <row r="287" spans="1:24" ht="39.75" customHeight="1" x14ac:dyDescent="0.3">
      <c r="A287" s="78"/>
      <c r="B287" s="78"/>
      <c r="C287" s="78"/>
      <c r="D287" s="123"/>
      <c r="E287" s="124"/>
      <c r="F287" s="125"/>
      <c r="G287" s="125"/>
      <c r="H287" s="125"/>
      <c r="I287" s="78"/>
      <c r="J287" s="78"/>
      <c r="K287" s="78"/>
      <c r="L287" s="78"/>
      <c r="M287" s="78"/>
      <c r="N287" s="78"/>
      <c r="O287" s="78"/>
      <c r="P287" s="78"/>
      <c r="Q287" s="78"/>
      <c r="R287" s="78"/>
      <c r="S287" s="78"/>
      <c r="T287" s="78"/>
      <c r="U287" s="78"/>
      <c r="V287" s="78"/>
      <c r="W287" s="79"/>
      <c r="X287" s="79"/>
    </row>
    <row r="288" spans="1:24" ht="39.75" customHeight="1" x14ac:dyDescent="0.3">
      <c r="A288" s="78"/>
      <c r="B288" s="78"/>
      <c r="C288" s="78"/>
      <c r="D288" s="123"/>
      <c r="E288" s="124"/>
      <c r="F288" s="125"/>
      <c r="G288" s="125"/>
      <c r="H288" s="125"/>
      <c r="I288" s="78"/>
      <c r="J288" s="78"/>
      <c r="K288" s="78"/>
      <c r="L288" s="78"/>
      <c r="M288" s="78"/>
      <c r="N288" s="78"/>
      <c r="O288" s="78"/>
      <c r="P288" s="78"/>
      <c r="Q288" s="78"/>
      <c r="R288" s="78"/>
      <c r="S288" s="78"/>
      <c r="T288" s="78"/>
      <c r="U288" s="78"/>
      <c r="V288" s="78"/>
      <c r="W288" s="79"/>
      <c r="X288" s="79"/>
    </row>
    <row r="289" spans="1:24" ht="39.75" customHeight="1" x14ac:dyDescent="0.3">
      <c r="A289" s="78"/>
      <c r="B289" s="78"/>
      <c r="C289" s="78"/>
      <c r="D289" s="123"/>
      <c r="E289" s="124"/>
      <c r="F289" s="125"/>
      <c r="G289" s="125"/>
      <c r="H289" s="125"/>
      <c r="I289" s="78"/>
      <c r="J289" s="78"/>
      <c r="K289" s="78"/>
      <c r="L289" s="78"/>
      <c r="M289" s="78"/>
      <c r="N289" s="78"/>
      <c r="O289" s="78"/>
      <c r="P289" s="78"/>
      <c r="Q289" s="78"/>
      <c r="R289" s="78"/>
      <c r="S289" s="78"/>
      <c r="T289" s="78"/>
      <c r="U289" s="78"/>
      <c r="V289" s="78"/>
      <c r="W289" s="79"/>
      <c r="X289" s="79"/>
    </row>
    <row r="290" spans="1:24" ht="39.75" customHeight="1" x14ac:dyDescent="0.3">
      <c r="A290" s="78"/>
      <c r="B290" s="78"/>
      <c r="C290" s="78"/>
      <c r="D290" s="123"/>
      <c r="E290" s="124"/>
      <c r="F290" s="125"/>
      <c r="G290" s="125"/>
      <c r="H290" s="125"/>
      <c r="I290" s="78"/>
      <c r="J290" s="78"/>
      <c r="K290" s="78"/>
      <c r="L290" s="78"/>
      <c r="M290" s="78"/>
      <c r="N290" s="78"/>
      <c r="O290" s="78"/>
      <c r="P290" s="78"/>
      <c r="Q290" s="78"/>
      <c r="R290" s="78"/>
      <c r="S290" s="78"/>
      <c r="T290" s="78"/>
      <c r="U290" s="78"/>
      <c r="V290" s="78"/>
      <c r="W290" s="79"/>
      <c r="X290" s="79"/>
    </row>
    <row r="291" spans="1:24" ht="39.75" customHeight="1" x14ac:dyDescent="0.3">
      <c r="A291" s="78"/>
      <c r="B291" s="78"/>
      <c r="C291" s="78"/>
      <c r="D291" s="123"/>
      <c r="E291" s="124"/>
      <c r="F291" s="125"/>
      <c r="G291" s="125"/>
      <c r="H291" s="125"/>
      <c r="I291" s="78"/>
      <c r="J291" s="78"/>
      <c r="K291" s="78"/>
      <c r="L291" s="78"/>
      <c r="M291" s="78"/>
      <c r="N291" s="78"/>
      <c r="O291" s="78"/>
      <c r="P291" s="78"/>
      <c r="Q291" s="78"/>
      <c r="R291" s="78"/>
      <c r="S291" s="78"/>
      <c r="T291" s="78"/>
      <c r="U291" s="78"/>
      <c r="V291" s="78"/>
      <c r="W291" s="79"/>
      <c r="X291" s="79"/>
    </row>
    <row r="292" spans="1:24" ht="39.75" customHeight="1" x14ac:dyDescent="0.3">
      <c r="A292" s="78"/>
      <c r="B292" s="78"/>
      <c r="C292" s="78"/>
      <c r="D292" s="123"/>
      <c r="E292" s="124"/>
      <c r="F292" s="125"/>
      <c r="G292" s="125"/>
      <c r="H292" s="125"/>
      <c r="I292" s="78"/>
      <c r="J292" s="78"/>
      <c r="K292" s="78"/>
      <c r="L292" s="78"/>
      <c r="M292" s="78"/>
      <c r="N292" s="78"/>
      <c r="O292" s="78"/>
      <c r="P292" s="78"/>
      <c r="Q292" s="78"/>
      <c r="R292" s="78"/>
      <c r="S292" s="78"/>
      <c r="T292" s="78"/>
      <c r="U292" s="78"/>
      <c r="V292" s="78"/>
      <c r="W292" s="79"/>
      <c r="X292" s="79"/>
    </row>
    <row r="293" spans="1:24" ht="39.75" customHeight="1" x14ac:dyDescent="0.3">
      <c r="A293" s="78"/>
      <c r="B293" s="78"/>
      <c r="C293" s="78"/>
      <c r="D293" s="123"/>
      <c r="E293" s="124"/>
      <c r="F293" s="125"/>
      <c r="G293" s="125"/>
      <c r="H293" s="125"/>
      <c r="I293" s="78"/>
      <c r="J293" s="78"/>
      <c r="K293" s="78"/>
      <c r="L293" s="78"/>
      <c r="M293" s="78"/>
      <c r="N293" s="78"/>
      <c r="O293" s="78"/>
      <c r="P293" s="78"/>
      <c r="Q293" s="78"/>
      <c r="R293" s="78"/>
      <c r="S293" s="78"/>
      <c r="T293" s="78"/>
      <c r="U293" s="78"/>
      <c r="V293" s="78"/>
      <c r="W293" s="79"/>
      <c r="X293" s="79"/>
    </row>
    <row r="294" spans="1:24" ht="39.75" customHeight="1" x14ac:dyDescent="0.3">
      <c r="A294" s="78"/>
      <c r="B294" s="78"/>
      <c r="C294" s="78"/>
      <c r="D294" s="123"/>
      <c r="E294" s="124"/>
      <c r="F294" s="125"/>
      <c r="G294" s="125"/>
      <c r="H294" s="125"/>
      <c r="I294" s="78"/>
      <c r="J294" s="78"/>
      <c r="K294" s="78"/>
      <c r="L294" s="78"/>
      <c r="M294" s="78"/>
      <c r="N294" s="78"/>
      <c r="O294" s="78"/>
      <c r="P294" s="78"/>
      <c r="Q294" s="78"/>
      <c r="R294" s="78"/>
      <c r="S294" s="78"/>
      <c r="T294" s="78"/>
      <c r="U294" s="78"/>
      <c r="V294" s="78"/>
      <c r="W294" s="79"/>
      <c r="X294" s="79"/>
    </row>
    <row r="295" spans="1:24" ht="39.75" customHeight="1" x14ac:dyDescent="0.3">
      <c r="A295" s="78"/>
      <c r="B295" s="78"/>
      <c r="C295" s="78"/>
      <c r="D295" s="123"/>
      <c r="E295" s="124"/>
      <c r="F295" s="125"/>
      <c r="G295" s="125"/>
      <c r="H295" s="125"/>
      <c r="I295" s="78"/>
      <c r="J295" s="78"/>
      <c r="K295" s="78"/>
      <c r="L295" s="78"/>
      <c r="M295" s="78"/>
      <c r="N295" s="78"/>
      <c r="O295" s="78"/>
      <c r="P295" s="78"/>
      <c r="Q295" s="78"/>
      <c r="R295" s="78"/>
      <c r="S295" s="78"/>
      <c r="T295" s="78"/>
      <c r="U295" s="78"/>
      <c r="V295" s="78"/>
      <c r="W295" s="79"/>
      <c r="X295" s="79"/>
    </row>
    <row r="296" spans="1:24" ht="39.75" customHeight="1" x14ac:dyDescent="0.3">
      <c r="A296" s="78"/>
      <c r="B296" s="78"/>
      <c r="C296" s="78"/>
      <c r="D296" s="123"/>
      <c r="E296" s="124"/>
      <c r="F296" s="125"/>
      <c r="G296" s="125"/>
      <c r="H296" s="125"/>
      <c r="I296" s="78"/>
      <c r="J296" s="78"/>
      <c r="K296" s="78"/>
      <c r="L296" s="78"/>
      <c r="M296" s="78"/>
      <c r="N296" s="78"/>
      <c r="O296" s="78"/>
      <c r="P296" s="78"/>
      <c r="Q296" s="78"/>
      <c r="R296" s="78"/>
      <c r="S296" s="78"/>
      <c r="T296" s="78"/>
      <c r="U296" s="78"/>
      <c r="V296" s="78"/>
      <c r="W296" s="79"/>
      <c r="X296" s="79"/>
    </row>
    <row r="297" spans="1:24" ht="39.75" customHeight="1" x14ac:dyDescent="0.3">
      <c r="A297" s="78"/>
      <c r="B297" s="78"/>
      <c r="C297" s="78"/>
      <c r="D297" s="123"/>
      <c r="E297" s="124"/>
      <c r="F297" s="125"/>
      <c r="G297" s="125"/>
      <c r="H297" s="125"/>
      <c r="I297" s="78"/>
      <c r="J297" s="78"/>
      <c r="K297" s="78"/>
      <c r="L297" s="78"/>
      <c r="M297" s="78"/>
      <c r="N297" s="78"/>
      <c r="O297" s="78"/>
      <c r="P297" s="78"/>
      <c r="Q297" s="78"/>
      <c r="R297" s="78"/>
      <c r="S297" s="78"/>
      <c r="T297" s="78"/>
      <c r="U297" s="78"/>
      <c r="V297" s="78"/>
      <c r="W297" s="79"/>
      <c r="X297" s="79"/>
    </row>
    <row r="298" spans="1:24" ht="39.75" customHeight="1" x14ac:dyDescent="0.3">
      <c r="A298" s="78"/>
      <c r="B298" s="78"/>
      <c r="C298" s="78"/>
      <c r="D298" s="123"/>
      <c r="E298" s="124"/>
      <c r="F298" s="125"/>
      <c r="G298" s="125"/>
      <c r="H298" s="125"/>
      <c r="I298" s="78"/>
      <c r="J298" s="78"/>
      <c r="K298" s="78"/>
      <c r="L298" s="78"/>
      <c r="M298" s="78"/>
      <c r="N298" s="78"/>
      <c r="O298" s="78"/>
      <c r="P298" s="78"/>
      <c r="Q298" s="78"/>
      <c r="R298" s="78"/>
      <c r="S298" s="78"/>
      <c r="T298" s="78"/>
      <c r="U298" s="78"/>
      <c r="V298" s="78"/>
      <c r="W298" s="79"/>
      <c r="X298" s="79"/>
    </row>
    <row r="299" spans="1:24" ht="39.75" customHeight="1" x14ac:dyDescent="0.3">
      <c r="A299" s="78"/>
      <c r="B299" s="78"/>
      <c r="C299" s="78"/>
      <c r="D299" s="123"/>
      <c r="E299" s="124"/>
      <c r="F299" s="125"/>
      <c r="G299" s="125"/>
      <c r="H299" s="125"/>
      <c r="I299" s="78"/>
      <c r="J299" s="78"/>
      <c r="K299" s="78"/>
      <c r="L299" s="78"/>
      <c r="M299" s="78"/>
      <c r="N299" s="78"/>
      <c r="O299" s="78"/>
      <c r="P299" s="78"/>
      <c r="Q299" s="78"/>
      <c r="R299" s="78"/>
      <c r="S299" s="78"/>
      <c r="T299" s="78"/>
      <c r="U299" s="78"/>
      <c r="V299" s="78"/>
      <c r="W299" s="79"/>
      <c r="X299" s="79"/>
    </row>
    <row r="300" spans="1:24" ht="39.75" customHeight="1" x14ac:dyDescent="0.3">
      <c r="A300" s="78"/>
      <c r="B300" s="78"/>
      <c r="C300" s="78"/>
      <c r="D300" s="123"/>
      <c r="E300" s="124"/>
      <c r="F300" s="125"/>
      <c r="G300" s="125"/>
      <c r="H300" s="125"/>
      <c r="I300" s="78"/>
      <c r="J300" s="78"/>
      <c r="K300" s="78"/>
      <c r="L300" s="78"/>
      <c r="M300" s="78"/>
      <c r="N300" s="78"/>
      <c r="O300" s="78"/>
      <c r="P300" s="78"/>
      <c r="Q300" s="78"/>
      <c r="R300" s="78"/>
      <c r="S300" s="78"/>
      <c r="T300" s="78"/>
      <c r="U300" s="78"/>
      <c r="V300" s="78"/>
      <c r="W300" s="79"/>
      <c r="X300" s="79"/>
    </row>
    <row r="301" spans="1:24" ht="39.75" customHeight="1" x14ac:dyDescent="0.3">
      <c r="A301" s="78"/>
      <c r="B301" s="78"/>
      <c r="C301" s="78"/>
      <c r="D301" s="123"/>
      <c r="E301" s="124"/>
      <c r="F301" s="125"/>
      <c r="G301" s="125"/>
      <c r="H301" s="125"/>
      <c r="I301" s="78"/>
      <c r="J301" s="78"/>
      <c r="K301" s="78"/>
      <c r="L301" s="78"/>
      <c r="M301" s="78"/>
      <c r="N301" s="78"/>
      <c r="O301" s="78"/>
      <c r="P301" s="78"/>
      <c r="Q301" s="78"/>
      <c r="R301" s="78"/>
      <c r="S301" s="78"/>
      <c r="T301" s="78"/>
      <c r="U301" s="78"/>
      <c r="V301" s="78"/>
      <c r="W301" s="79"/>
      <c r="X301" s="79"/>
    </row>
    <row r="302" spans="1:24" ht="39.75" customHeight="1" x14ac:dyDescent="0.3">
      <c r="A302" s="78"/>
      <c r="B302" s="78"/>
      <c r="C302" s="78"/>
      <c r="D302" s="123"/>
      <c r="E302" s="124"/>
      <c r="F302" s="125"/>
      <c r="G302" s="125"/>
      <c r="H302" s="125"/>
      <c r="I302" s="78"/>
      <c r="J302" s="78"/>
      <c r="K302" s="78"/>
      <c r="L302" s="78"/>
      <c r="M302" s="78"/>
      <c r="N302" s="78"/>
      <c r="O302" s="78"/>
      <c r="P302" s="78"/>
      <c r="Q302" s="78"/>
      <c r="R302" s="78"/>
      <c r="S302" s="78"/>
      <c r="T302" s="78"/>
      <c r="U302" s="78"/>
      <c r="V302" s="78"/>
      <c r="W302" s="79"/>
      <c r="X302" s="79"/>
    </row>
    <row r="303" spans="1:24" ht="39.75" customHeight="1" x14ac:dyDescent="0.3">
      <c r="A303" s="78"/>
      <c r="B303" s="78"/>
      <c r="C303" s="78"/>
      <c r="D303" s="123"/>
      <c r="E303" s="124"/>
      <c r="F303" s="125"/>
      <c r="G303" s="125"/>
      <c r="H303" s="125"/>
      <c r="I303" s="78"/>
      <c r="J303" s="78"/>
      <c r="K303" s="78"/>
      <c r="L303" s="78"/>
      <c r="M303" s="78"/>
      <c r="N303" s="78"/>
      <c r="O303" s="78"/>
      <c r="P303" s="78"/>
      <c r="Q303" s="78"/>
      <c r="R303" s="78"/>
      <c r="S303" s="78"/>
      <c r="T303" s="78"/>
      <c r="U303" s="78"/>
      <c r="V303" s="78"/>
      <c r="W303" s="79"/>
      <c r="X303" s="79"/>
    </row>
    <row r="304" spans="1:24" ht="39.75" customHeight="1" x14ac:dyDescent="0.3">
      <c r="A304" s="78"/>
      <c r="B304" s="78"/>
      <c r="C304" s="78"/>
      <c r="D304" s="123"/>
      <c r="E304" s="124"/>
      <c r="F304" s="125"/>
      <c r="G304" s="125"/>
      <c r="H304" s="125"/>
      <c r="I304" s="78"/>
      <c r="J304" s="78"/>
      <c r="K304" s="78"/>
      <c r="L304" s="78"/>
      <c r="M304" s="78"/>
      <c r="N304" s="78"/>
      <c r="O304" s="78"/>
      <c r="P304" s="78"/>
      <c r="Q304" s="78"/>
      <c r="R304" s="78"/>
      <c r="S304" s="78"/>
      <c r="T304" s="78"/>
      <c r="U304" s="78"/>
      <c r="V304" s="78"/>
      <c r="W304" s="79"/>
      <c r="X304" s="79"/>
    </row>
    <row r="305" spans="1:24" ht="39.75" customHeight="1" x14ac:dyDescent="0.3">
      <c r="A305" s="78"/>
      <c r="B305" s="78"/>
      <c r="C305" s="78"/>
      <c r="D305" s="123"/>
      <c r="E305" s="124"/>
      <c r="F305" s="125"/>
      <c r="G305" s="125"/>
      <c r="H305" s="125"/>
      <c r="I305" s="78"/>
      <c r="J305" s="78"/>
      <c r="K305" s="78"/>
      <c r="L305" s="78"/>
      <c r="M305" s="78"/>
      <c r="N305" s="78"/>
      <c r="O305" s="78"/>
      <c r="P305" s="78"/>
      <c r="Q305" s="78"/>
      <c r="R305" s="78"/>
      <c r="S305" s="78"/>
      <c r="T305" s="78"/>
      <c r="U305" s="78"/>
      <c r="V305" s="78"/>
      <c r="W305" s="79"/>
      <c r="X305" s="79"/>
    </row>
    <row r="306" spans="1:24" ht="39.75" customHeight="1" x14ac:dyDescent="0.3">
      <c r="A306" s="78"/>
      <c r="B306" s="78"/>
      <c r="C306" s="78"/>
      <c r="D306" s="123"/>
      <c r="E306" s="124"/>
      <c r="F306" s="125"/>
      <c r="G306" s="125"/>
      <c r="H306" s="125"/>
      <c r="I306" s="78"/>
      <c r="J306" s="78"/>
      <c r="K306" s="78"/>
      <c r="L306" s="78"/>
      <c r="M306" s="78"/>
      <c r="N306" s="78"/>
      <c r="O306" s="78"/>
      <c r="P306" s="78"/>
      <c r="Q306" s="78"/>
      <c r="R306" s="78"/>
      <c r="S306" s="78"/>
      <c r="T306" s="78"/>
      <c r="U306" s="78"/>
      <c r="V306" s="78"/>
      <c r="W306" s="79"/>
      <c r="X306" s="79"/>
    </row>
    <row r="307" spans="1:24" ht="39.75" customHeight="1" x14ac:dyDescent="0.3">
      <c r="A307" s="78"/>
      <c r="B307" s="78"/>
      <c r="C307" s="78"/>
      <c r="D307" s="123"/>
      <c r="E307" s="124"/>
      <c r="F307" s="125"/>
      <c r="G307" s="125"/>
      <c r="H307" s="125"/>
      <c r="I307" s="78"/>
      <c r="J307" s="78"/>
      <c r="K307" s="78"/>
      <c r="L307" s="78"/>
      <c r="M307" s="78"/>
      <c r="N307" s="78"/>
      <c r="O307" s="78"/>
      <c r="P307" s="78"/>
      <c r="Q307" s="78"/>
      <c r="R307" s="78"/>
      <c r="S307" s="78"/>
      <c r="T307" s="78"/>
      <c r="U307" s="78"/>
      <c r="V307" s="78"/>
      <c r="W307" s="79"/>
      <c r="X307" s="79"/>
    </row>
    <row r="308" spans="1:24" ht="39.75" customHeight="1" x14ac:dyDescent="0.3">
      <c r="A308" s="78"/>
      <c r="B308" s="78"/>
      <c r="C308" s="78"/>
      <c r="D308" s="123"/>
      <c r="E308" s="124"/>
      <c r="F308" s="125"/>
      <c r="G308" s="125"/>
      <c r="H308" s="125"/>
      <c r="I308" s="78"/>
      <c r="J308" s="78"/>
      <c r="K308" s="78"/>
      <c r="L308" s="78"/>
      <c r="M308" s="78"/>
      <c r="N308" s="78"/>
      <c r="O308" s="78"/>
      <c r="P308" s="78"/>
      <c r="Q308" s="78"/>
      <c r="R308" s="78"/>
      <c r="S308" s="78"/>
      <c r="T308" s="78"/>
      <c r="U308" s="78"/>
      <c r="V308" s="78"/>
      <c r="W308" s="79"/>
      <c r="X308" s="79"/>
    </row>
    <row r="309" spans="1:24" ht="39.75" customHeight="1" x14ac:dyDescent="0.3">
      <c r="A309" s="78"/>
      <c r="B309" s="78"/>
      <c r="C309" s="78"/>
      <c r="D309" s="123"/>
      <c r="E309" s="124"/>
      <c r="F309" s="125"/>
      <c r="G309" s="125"/>
      <c r="H309" s="125"/>
      <c r="I309" s="78"/>
      <c r="J309" s="78"/>
      <c r="K309" s="78"/>
      <c r="L309" s="78"/>
      <c r="M309" s="78"/>
      <c r="N309" s="78"/>
      <c r="O309" s="78"/>
      <c r="P309" s="78"/>
      <c r="Q309" s="78"/>
      <c r="R309" s="78"/>
      <c r="S309" s="78"/>
      <c r="T309" s="78"/>
      <c r="U309" s="78"/>
      <c r="V309" s="78"/>
      <c r="W309" s="79"/>
      <c r="X309" s="79"/>
    </row>
    <row r="310" spans="1:24" ht="39.75" customHeight="1" x14ac:dyDescent="0.3">
      <c r="A310" s="78"/>
      <c r="B310" s="78"/>
      <c r="C310" s="78"/>
      <c r="D310" s="123"/>
      <c r="E310" s="124"/>
      <c r="F310" s="125"/>
      <c r="G310" s="125"/>
      <c r="H310" s="125"/>
      <c r="I310" s="78"/>
      <c r="J310" s="78"/>
      <c r="K310" s="78"/>
      <c r="L310" s="78"/>
      <c r="M310" s="78"/>
      <c r="N310" s="78"/>
      <c r="O310" s="78"/>
      <c r="P310" s="78"/>
      <c r="Q310" s="78"/>
      <c r="R310" s="78"/>
      <c r="S310" s="78"/>
      <c r="T310" s="78"/>
      <c r="U310" s="78"/>
      <c r="V310" s="78"/>
      <c r="W310" s="79"/>
      <c r="X310" s="79"/>
    </row>
    <row r="311" spans="1:24" ht="39.75" customHeight="1" x14ac:dyDescent="0.3">
      <c r="A311" s="78"/>
      <c r="B311" s="78"/>
      <c r="C311" s="78"/>
      <c r="D311" s="123"/>
      <c r="E311" s="124"/>
      <c r="F311" s="125"/>
      <c r="G311" s="125"/>
      <c r="H311" s="125"/>
      <c r="I311" s="78"/>
      <c r="J311" s="78"/>
      <c r="K311" s="78"/>
      <c r="L311" s="78"/>
      <c r="M311" s="78"/>
      <c r="N311" s="78"/>
      <c r="O311" s="78"/>
      <c r="P311" s="78"/>
      <c r="Q311" s="78"/>
      <c r="R311" s="78"/>
      <c r="S311" s="78"/>
      <c r="T311" s="78"/>
      <c r="U311" s="78"/>
      <c r="V311" s="78"/>
      <c r="W311" s="79"/>
      <c r="X311" s="79"/>
    </row>
    <row r="312" spans="1:24" ht="39.75" customHeight="1" x14ac:dyDescent="0.3">
      <c r="A312" s="78"/>
      <c r="B312" s="78"/>
      <c r="C312" s="78"/>
      <c r="D312" s="123"/>
      <c r="E312" s="124"/>
      <c r="F312" s="125"/>
      <c r="G312" s="125"/>
      <c r="H312" s="125"/>
      <c r="I312" s="78"/>
      <c r="J312" s="78"/>
      <c r="K312" s="78"/>
      <c r="L312" s="78"/>
      <c r="M312" s="78"/>
      <c r="N312" s="78"/>
      <c r="O312" s="78"/>
      <c r="P312" s="78"/>
      <c r="Q312" s="78"/>
      <c r="R312" s="78"/>
      <c r="S312" s="78"/>
      <c r="T312" s="78"/>
      <c r="U312" s="78"/>
      <c r="V312" s="78"/>
      <c r="W312" s="79"/>
      <c r="X312" s="79"/>
    </row>
    <row r="313" spans="1:24" ht="39.75" customHeight="1" x14ac:dyDescent="0.3">
      <c r="A313" s="78"/>
      <c r="B313" s="78"/>
      <c r="C313" s="78"/>
      <c r="D313" s="123"/>
      <c r="E313" s="124"/>
      <c r="F313" s="125"/>
      <c r="G313" s="125"/>
      <c r="H313" s="125"/>
      <c r="I313" s="78"/>
      <c r="J313" s="78"/>
      <c r="K313" s="78"/>
      <c r="L313" s="78"/>
      <c r="M313" s="78"/>
      <c r="N313" s="78"/>
      <c r="O313" s="78"/>
      <c r="P313" s="78"/>
      <c r="Q313" s="78"/>
      <c r="R313" s="78"/>
      <c r="S313" s="78"/>
      <c r="T313" s="78"/>
      <c r="U313" s="78"/>
      <c r="V313" s="78"/>
      <c r="W313" s="79"/>
      <c r="X313" s="79"/>
    </row>
    <row r="314" spans="1:24" ht="39.75" customHeight="1" x14ac:dyDescent="0.3">
      <c r="A314" s="78"/>
      <c r="B314" s="78"/>
      <c r="C314" s="78"/>
      <c r="D314" s="123"/>
      <c r="E314" s="124"/>
      <c r="F314" s="125"/>
      <c r="G314" s="125"/>
      <c r="H314" s="125"/>
      <c r="I314" s="78"/>
      <c r="J314" s="78"/>
      <c r="K314" s="78"/>
      <c r="L314" s="78"/>
      <c r="M314" s="78"/>
      <c r="N314" s="78"/>
      <c r="O314" s="78"/>
      <c r="P314" s="78"/>
      <c r="Q314" s="78"/>
      <c r="R314" s="78"/>
      <c r="S314" s="78"/>
      <c r="T314" s="78"/>
      <c r="U314" s="78"/>
      <c r="V314" s="78"/>
      <c r="W314" s="79"/>
      <c r="X314" s="79"/>
    </row>
    <row r="315" spans="1:24" ht="39.75" customHeight="1" x14ac:dyDescent="0.3">
      <c r="A315" s="78"/>
      <c r="B315" s="78"/>
      <c r="C315" s="78"/>
      <c r="D315" s="123"/>
      <c r="E315" s="124"/>
      <c r="F315" s="125"/>
      <c r="G315" s="125"/>
      <c r="H315" s="125"/>
      <c r="I315" s="78"/>
      <c r="J315" s="78"/>
      <c r="K315" s="78"/>
      <c r="L315" s="78"/>
      <c r="M315" s="78"/>
      <c r="N315" s="78"/>
      <c r="O315" s="78"/>
      <c r="P315" s="78"/>
      <c r="Q315" s="78"/>
      <c r="R315" s="78"/>
      <c r="S315" s="78"/>
      <c r="T315" s="78"/>
      <c r="U315" s="78"/>
      <c r="V315" s="78"/>
      <c r="W315" s="79"/>
      <c r="X315" s="79"/>
    </row>
    <row r="316" spans="1:24" ht="39.75" customHeight="1" x14ac:dyDescent="0.3">
      <c r="A316" s="78"/>
      <c r="B316" s="78"/>
      <c r="C316" s="78"/>
      <c r="D316" s="123"/>
      <c r="E316" s="124"/>
      <c r="F316" s="125"/>
      <c r="G316" s="125"/>
      <c r="H316" s="125"/>
      <c r="I316" s="78"/>
      <c r="J316" s="78"/>
      <c r="K316" s="78"/>
      <c r="L316" s="78"/>
      <c r="M316" s="78"/>
      <c r="N316" s="78"/>
      <c r="O316" s="78"/>
      <c r="P316" s="78"/>
      <c r="Q316" s="78"/>
      <c r="R316" s="78"/>
      <c r="S316" s="78"/>
      <c r="T316" s="78"/>
      <c r="U316" s="78"/>
      <c r="V316" s="78"/>
      <c r="W316" s="79"/>
      <c r="X316" s="79"/>
    </row>
    <row r="317" spans="1:24" ht="39.75" customHeight="1" x14ac:dyDescent="0.3">
      <c r="A317" s="78"/>
      <c r="B317" s="78"/>
      <c r="C317" s="78"/>
      <c r="D317" s="123"/>
      <c r="E317" s="124"/>
      <c r="F317" s="125"/>
      <c r="G317" s="125"/>
      <c r="H317" s="125"/>
      <c r="I317" s="78"/>
      <c r="J317" s="78"/>
      <c r="K317" s="78"/>
      <c r="L317" s="78"/>
      <c r="M317" s="78"/>
      <c r="N317" s="78"/>
      <c r="O317" s="78"/>
      <c r="P317" s="78"/>
      <c r="Q317" s="78"/>
      <c r="R317" s="78"/>
      <c r="S317" s="78"/>
      <c r="T317" s="78"/>
      <c r="U317" s="78"/>
      <c r="V317" s="78"/>
      <c r="W317" s="79"/>
      <c r="X317" s="79"/>
    </row>
    <row r="318" spans="1:24" ht="39.75" customHeight="1" x14ac:dyDescent="0.3">
      <c r="A318" s="78"/>
      <c r="B318" s="78"/>
      <c r="C318" s="78"/>
      <c r="D318" s="123"/>
      <c r="E318" s="124"/>
      <c r="F318" s="125"/>
      <c r="G318" s="125"/>
      <c r="H318" s="125"/>
      <c r="I318" s="78"/>
      <c r="J318" s="78"/>
      <c r="K318" s="78"/>
      <c r="L318" s="78"/>
      <c r="M318" s="78"/>
      <c r="N318" s="78"/>
      <c r="O318" s="78"/>
      <c r="P318" s="78"/>
      <c r="Q318" s="78"/>
      <c r="R318" s="78"/>
      <c r="S318" s="78"/>
      <c r="T318" s="78"/>
      <c r="U318" s="78"/>
      <c r="V318" s="78"/>
      <c r="W318" s="79"/>
      <c r="X318" s="79"/>
    </row>
    <row r="319" spans="1:24" ht="39.75" customHeight="1" x14ac:dyDescent="0.3">
      <c r="A319" s="78"/>
      <c r="B319" s="78"/>
      <c r="C319" s="78"/>
      <c r="D319" s="123"/>
      <c r="E319" s="124"/>
      <c r="F319" s="125"/>
      <c r="G319" s="125"/>
      <c r="H319" s="125"/>
      <c r="I319" s="78"/>
      <c r="J319" s="78"/>
      <c r="K319" s="78"/>
      <c r="L319" s="78"/>
      <c r="M319" s="78"/>
      <c r="N319" s="78"/>
      <c r="O319" s="78"/>
      <c r="P319" s="78"/>
      <c r="Q319" s="78"/>
      <c r="R319" s="78"/>
      <c r="S319" s="78"/>
      <c r="T319" s="78"/>
      <c r="U319" s="78"/>
      <c r="V319" s="78"/>
      <c r="W319" s="79"/>
      <c r="X319" s="79"/>
    </row>
    <row r="320" spans="1:24" ht="39.75" customHeight="1" x14ac:dyDescent="0.3">
      <c r="A320" s="78"/>
      <c r="B320" s="78"/>
      <c r="C320" s="78"/>
      <c r="D320" s="123"/>
      <c r="E320" s="124"/>
      <c r="F320" s="125"/>
      <c r="G320" s="125"/>
      <c r="H320" s="125"/>
      <c r="I320" s="78"/>
      <c r="J320" s="78"/>
      <c r="K320" s="78"/>
      <c r="L320" s="78"/>
      <c r="M320" s="78"/>
      <c r="N320" s="78"/>
      <c r="O320" s="78"/>
      <c r="P320" s="78"/>
      <c r="Q320" s="78"/>
      <c r="R320" s="78"/>
      <c r="S320" s="78"/>
      <c r="T320" s="78"/>
      <c r="U320" s="78"/>
      <c r="V320" s="78"/>
      <c r="W320" s="79"/>
      <c r="X320" s="79"/>
    </row>
    <row r="321" spans="1:24" ht="39.75" customHeight="1" x14ac:dyDescent="0.3">
      <c r="A321" s="78"/>
      <c r="B321" s="78"/>
      <c r="C321" s="78"/>
      <c r="D321" s="123"/>
      <c r="E321" s="124"/>
      <c r="F321" s="125"/>
      <c r="G321" s="125"/>
      <c r="H321" s="125"/>
      <c r="I321" s="78"/>
      <c r="J321" s="78"/>
      <c r="K321" s="78"/>
      <c r="L321" s="78"/>
      <c r="M321" s="78"/>
      <c r="N321" s="78"/>
      <c r="O321" s="78"/>
      <c r="P321" s="78"/>
      <c r="Q321" s="78"/>
      <c r="R321" s="78"/>
      <c r="S321" s="78"/>
      <c r="T321" s="78"/>
      <c r="U321" s="78"/>
      <c r="V321" s="78"/>
      <c r="W321" s="79"/>
      <c r="X321" s="79"/>
    </row>
    <row r="322" spans="1:24" ht="39.75" customHeight="1" x14ac:dyDescent="0.3">
      <c r="A322" s="78"/>
      <c r="B322" s="78"/>
      <c r="C322" s="78"/>
      <c r="D322" s="123"/>
      <c r="E322" s="124"/>
      <c r="F322" s="125"/>
      <c r="G322" s="125"/>
      <c r="H322" s="125"/>
      <c r="I322" s="78"/>
      <c r="J322" s="78"/>
      <c r="K322" s="78"/>
      <c r="L322" s="78"/>
      <c r="M322" s="78"/>
      <c r="N322" s="78"/>
      <c r="O322" s="78"/>
      <c r="P322" s="78"/>
      <c r="Q322" s="78"/>
      <c r="R322" s="78"/>
      <c r="S322" s="78"/>
      <c r="T322" s="78"/>
      <c r="U322" s="78"/>
      <c r="V322" s="78"/>
      <c r="W322" s="79"/>
      <c r="X322" s="79"/>
    </row>
    <row r="323" spans="1:24" ht="39.75" customHeight="1" x14ac:dyDescent="0.3">
      <c r="A323" s="78"/>
      <c r="B323" s="78"/>
      <c r="C323" s="78"/>
      <c r="D323" s="123"/>
      <c r="E323" s="124"/>
      <c r="F323" s="125"/>
      <c r="G323" s="125"/>
      <c r="H323" s="125"/>
      <c r="I323" s="78"/>
      <c r="J323" s="78"/>
      <c r="K323" s="78"/>
      <c r="L323" s="78"/>
      <c r="M323" s="78"/>
      <c r="N323" s="78"/>
      <c r="O323" s="78"/>
      <c r="P323" s="78"/>
      <c r="Q323" s="78"/>
      <c r="R323" s="78"/>
      <c r="S323" s="78"/>
      <c r="T323" s="78"/>
      <c r="U323" s="78"/>
      <c r="V323" s="78"/>
      <c r="W323" s="79"/>
      <c r="X323" s="79"/>
    </row>
    <row r="324" spans="1:24" ht="39.75" customHeight="1" x14ac:dyDescent="0.3">
      <c r="A324" s="78"/>
      <c r="B324" s="78"/>
      <c r="C324" s="78"/>
      <c r="D324" s="123"/>
      <c r="E324" s="124"/>
      <c r="F324" s="125"/>
      <c r="G324" s="125"/>
      <c r="H324" s="125"/>
      <c r="I324" s="78"/>
      <c r="J324" s="78"/>
      <c r="K324" s="78"/>
      <c r="L324" s="78"/>
      <c r="M324" s="78"/>
      <c r="N324" s="78"/>
      <c r="O324" s="78"/>
      <c r="P324" s="78"/>
      <c r="Q324" s="78"/>
      <c r="R324" s="78"/>
      <c r="S324" s="78"/>
      <c r="T324" s="78"/>
      <c r="U324" s="78"/>
      <c r="V324" s="78"/>
      <c r="W324" s="79"/>
      <c r="X324" s="79"/>
    </row>
    <row r="325" spans="1:24" ht="39.75" customHeight="1" x14ac:dyDescent="0.3">
      <c r="A325" s="78"/>
      <c r="B325" s="78"/>
      <c r="C325" s="78"/>
      <c r="D325" s="123"/>
      <c r="E325" s="124"/>
      <c r="F325" s="125"/>
      <c r="G325" s="125"/>
      <c r="H325" s="125"/>
      <c r="I325" s="78"/>
      <c r="J325" s="78"/>
      <c r="K325" s="78"/>
      <c r="L325" s="78"/>
      <c r="M325" s="78"/>
      <c r="N325" s="78"/>
      <c r="O325" s="78"/>
      <c r="P325" s="78"/>
      <c r="Q325" s="78"/>
      <c r="R325" s="78"/>
      <c r="S325" s="78"/>
      <c r="T325" s="78"/>
      <c r="U325" s="78"/>
      <c r="V325" s="78"/>
      <c r="W325" s="79"/>
      <c r="X325" s="79"/>
    </row>
    <row r="326" spans="1:24" ht="39.75" customHeight="1" x14ac:dyDescent="0.3">
      <c r="A326" s="78"/>
      <c r="B326" s="78"/>
      <c r="C326" s="78"/>
      <c r="D326" s="123"/>
      <c r="E326" s="124"/>
      <c r="F326" s="125"/>
      <c r="G326" s="125"/>
      <c r="H326" s="125"/>
      <c r="I326" s="78"/>
      <c r="J326" s="78"/>
      <c r="K326" s="78"/>
      <c r="L326" s="78"/>
      <c r="M326" s="78"/>
      <c r="N326" s="78"/>
      <c r="O326" s="78"/>
      <c r="P326" s="78"/>
      <c r="Q326" s="78"/>
      <c r="R326" s="78"/>
      <c r="S326" s="78"/>
      <c r="T326" s="78"/>
      <c r="U326" s="78"/>
      <c r="V326" s="78"/>
      <c r="W326" s="79"/>
      <c r="X326" s="79"/>
    </row>
    <row r="327" spans="1:24" ht="39.75" customHeight="1" x14ac:dyDescent="0.3">
      <c r="A327" s="78"/>
      <c r="B327" s="78"/>
      <c r="C327" s="78"/>
      <c r="D327" s="123"/>
      <c r="E327" s="124"/>
      <c r="F327" s="125"/>
      <c r="G327" s="125"/>
      <c r="H327" s="125"/>
      <c r="I327" s="78"/>
      <c r="J327" s="78"/>
      <c r="K327" s="78"/>
      <c r="L327" s="78"/>
      <c r="M327" s="78"/>
      <c r="N327" s="78"/>
      <c r="O327" s="78"/>
      <c r="P327" s="78"/>
      <c r="Q327" s="78"/>
      <c r="R327" s="78"/>
      <c r="S327" s="78"/>
      <c r="T327" s="78"/>
      <c r="U327" s="78"/>
      <c r="V327" s="78"/>
      <c r="W327" s="79"/>
      <c r="X327" s="79"/>
    </row>
    <row r="328" spans="1:24" ht="39.75" customHeight="1" x14ac:dyDescent="0.3">
      <c r="A328" s="78"/>
      <c r="B328" s="78"/>
      <c r="C328" s="78"/>
      <c r="D328" s="123"/>
      <c r="E328" s="124"/>
      <c r="F328" s="125"/>
      <c r="G328" s="125"/>
      <c r="H328" s="125"/>
      <c r="I328" s="78"/>
      <c r="J328" s="78"/>
      <c r="K328" s="78"/>
      <c r="L328" s="78"/>
      <c r="M328" s="78"/>
      <c r="N328" s="78"/>
      <c r="O328" s="78"/>
      <c r="P328" s="78"/>
      <c r="Q328" s="78"/>
      <c r="R328" s="78"/>
      <c r="S328" s="78"/>
      <c r="T328" s="78"/>
      <c r="U328" s="78"/>
      <c r="V328" s="78"/>
      <c r="W328" s="79"/>
      <c r="X328" s="79"/>
    </row>
    <row r="329" spans="1:24" ht="39.75" customHeight="1" x14ac:dyDescent="0.3">
      <c r="A329" s="78"/>
      <c r="B329" s="78"/>
      <c r="C329" s="78"/>
      <c r="D329" s="123"/>
      <c r="E329" s="124"/>
      <c r="F329" s="125"/>
      <c r="G329" s="125"/>
      <c r="H329" s="125"/>
      <c r="I329" s="78"/>
      <c r="J329" s="78"/>
      <c r="K329" s="78"/>
      <c r="L329" s="78"/>
      <c r="M329" s="78"/>
      <c r="N329" s="78"/>
      <c r="O329" s="78"/>
      <c r="P329" s="78"/>
      <c r="Q329" s="78"/>
      <c r="R329" s="78"/>
      <c r="S329" s="78"/>
      <c r="T329" s="78"/>
      <c r="U329" s="78"/>
      <c r="V329" s="78"/>
      <c r="W329" s="79"/>
      <c r="X329" s="79"/>
    </row>
    <row r="330" spans="1:24" ht="39.75" customHeight="1" x14ac:dyDescent="0.3">
      <c r="A330" s="78"/>
      <c r="B330" s="78"/>
      <c r="C330" s="78"/>
      <c r="D330" s="123"/>
      <c r="E330" s="124"/>
      <c r="F330" s="125"/>
      <c r="G330" s="125"/>
      <c r="H330" s="125"/>
      <c r="I330" s="78"/>
      <c r="J330" s="78"/>
      <c r="K330" s="78"/>
      <c r="L330" s="78"/>
      <c r="M330" s="78"/>
      <c r="N330" s="78"/>
      <c r="O330" s="78"/>
      <c r="P330" s="78"/>
      <c r="Q330" s="78"/>
      <c r="R330" s="78"/>
      <c r="S330" s="78"/>
      <c r="T330" s="78"/>
      <c r="U330" s="78"/>
      <c r="V330" s="78"/>
      <c r="W330" s="79"/>
      <c r="X330" s="79"/>
    </row>
    <row r="331" spans="1:24" ht="39.75" customHeight="1" x14ac:dyDescent="0.3">
      <c r="A331" s="78"/>
      <c r="B331" s="78"/>
      <c r="C331" s="78"/>
      <c r="D331" s="123"/>
      <c r="E331" s="124"/>
      <c r="F331" s="125"/>
      <c r="G331" s="125"/>
      <c r="H331" s="125"/>
      <c r="I331" s="78"/>
      <c r="J331" s="78"/>
      <c r="K331" s="78"/>
      <c r="L331" s="78"/>
      <c r="M331" s="78"/>
      <c r="N331" s="78"/>
      <c r="O331" s="78"/>
      <c r="P331" s="78"/>
      <c r="Q331" s="78"/>
      <c r="R331" s="78"/>
      <c r="S331" s="78"/>
      <c r="T331" s="78"/>
      <c r="U331" s="78"/>
      <c r="V331" s="78"/>
      <c r="W331" s="79"/>
      <c r="X331" s="79"/>
    </row>
    <row r="332" spans="1:24" ht="39.75" customHeight="1" x14ac:dyDescent="0.3">
      <c r="A332" s="78"/>
      <c r="B332" s="78"/>
      <c r="C332" s="78"/>
      <c r="D332" s="123"/>
      <c r="E332" s="124"/>
      <c r="F332" s="125"/>
      <c r="G332" s="125"/>
      <c r="H332" s="125"/>
      <c r="I332" s="78"/>
      <c r="J332" s="78"/>
      <c r="K332" s="78"/>
      <c r="L332" s="78"/>
      <c r="M332" s="78"/>
      <c r="N332" s="78"/>
      <c r="O332" s="78"/>
      <c r="P332" s="78"/>
      <c r="Q332" s="78"/>
      <c r="R332" s="78"/>
      <c r="S332" s="78"/>
      <c r="T332" s="78"/>
      <c r="U332" s="78"/>
      <c r="V332" s="78"/>
      <c r="W332" s="79"/>
      <c r="X332" s="79"/>
    </row>
    <row r="333" spans="1:24" ht="39.75" customHeight="1" x14ac:dyDescent="0.3">
      <c r="A333" s="78"/>
      <c r="B333" s="78"/>
      <c r="C333" s="78"/>
      <c r="D333" s="123"/>
      <c r="E333" s="124"/>
      <c r="F333" s="125"/>
      <c r="G333" s="125"/>
      <c r="H333" s="125"/>
      <c r="I333" s="78"/>
      <c r="J333" s="78"/>
      <c r="K333" s="78"/>
      <c r="L333" s="78"/>
      <c r="M333" s="78"/>
      <c r="N333" s="78"/>
      <c r="O333" s="78"/>
      <c r="P333" s="78"/>
      <c r="Q333" s="78"/>
      <c r="R333" s="78"/>
      <c r="S333" s="78"/>
      <c r="T333" s="78"/>
      <c r="U333" s="78"/>
      <c r="V333" s="78"/>
      <c r="W333" s="79"/>
      <c r="X333" s="79"/>
    </row>
    <row r="334" spans="1:24" ht="39.75" customHeight="1" x14ac:dyDescent="0.3">
      <c r="A334" s="78"/>
      <c r="B334" s="78"/>
      <c r="C334" s="78"/>
      <c r="D334" s="123"/>
      <c r="E334" s="124"/>
      <c r="F334" s="125"/>
      <c r="G334" s="125"/>
      <c r="H334" s="125"/>
      <c r="I334" s="78"/>
      <c r="J334" s="78"/>
      <c r="K334" s="78"/>
      <c r="L334" s="78"/>
      <c r="M334" s="78"/>
      <c r="N334" s="78"/>
      <c r="O334" s="78"/>
      <c r="P334" s="78"/>
      <c r="Q334" s="78"/>
      <c r="R334" s="78"/>
      <c r="S334" s="78"/>
      <c r="T334" s="78"/>
      <c r="U334" s="78"/>
      <c r="V334" s="78"/>
      <c r="W334" s="79"/>
      <c r="X334" s="79"/>
    </row>
    <row r="335" spans="1:24" ht="39.75" customHeight="1" x14ac:dyDescent="0.3">
      <c r="A335" s="78"/>
      <c r="B335" s="78"/>
      <c r="C335" s="78"/>
      <c r="D335" s="123"/>
      <c r="E335" s="124"/>
      <c r="F335" s="125"/>
      <c r="G335" s="125"/>
      <c r="H335" s="125"/>
      <c r="I335" s="78"/>
      <c r="J335" s="78"/>
      <c r="K335" s="78"/>
      <c r="L335" s="78"/>
      <c r="M335" s="78"/>
      <c r="N335" s="78"/>
      <c r="O335" s="78"/>
      <c r="P335" s="78"/>
      <c r="Q335" s="78"/>
      <c r="R335" s="78"/>
      <c r="S335" s="78"/>
      <c r="T335" s="78"/>
      <c r="U335" s="78"/>
      <c r="V335" s="78"/>
      <c r="W335" s="79"/>
      <c r="X335" s="79"/>
    </row>
    <row r="336" spans="1:24" ht="39.75" customHeight="1" x14ac:dyDescent="0.3">
      <c r="A336" s="78"/>
      <c r="B336" s="78"/>
      <c r="C336" s="78"/>
      <c r="D336" s="123"/>
      <c r="E336" s="124"/>
      <c r="F336" s="125"/>
      <c r="G336" s="125"/>
      <c r="H336" s="125"/>
      <c r="I336" s="78"/>
      <c r="J336" s="78"/>
      <c r="K336" s="78"/>
      <c r="L336" s="78"/>
      <c r="M336" s="78"/>
      <c r="N336" s="78"/>
      <c r="O336" s="78"/>
      <c r="P336" s="78"/>
      <c r="Q336" s="78"/>
      <c r="R336" s="78"/>
      <c r="S336" s="78"/>
      <c r="T336" s="78"/>
      <c r="U336" s="78"/>
      <c r="V336" s="78"/>
      <c r="W336" s="79"/>
      <c r="X336" s="79"/>
    </row>
    <row r="337" spans="1:24" ht="39.75" customHeight="1" x14ac:dyDescent="0.3">
      <c r="A337" s="78"/>
      <c r="B337" s="78"/>
      <c r="C337" s="78"/>
      <c r="D337" s="123"/>
      <c r="E337" s="124"/>
      <c r="F337" s="125"/>
      <c r="G337" s="125"/>
      <c r="H337" s="125"/>
      <c r="I337" s="78"/>
      <c r="J337" s="78"/>
      <c r="K337" s="78"/>
      <c r="L337" s="78"/>
      <c r="M337" s="78"/>
      <c r="N337" s="78"/>
      <c r="O337" s="78"/>
      <c r="P337" s="78"/>
      <c r="Q337" s="78"/>
      <c r="R337" s="78"/>
      <c r="S337" s="78"/>
      <c r="T337" s="78"/>
      <c r="U337" s="78"/>
      <c r="V337" s="78"/>
      <c r="W337" s="79"/>
      <c r="X337" s="79"/>
    </row>
    <row r="338" spans="1:24" ht="39.75" customHeight="1" x14ac:dyDescent="0.3">
      <c r="A338" s="78"/>
      <c r="B338" s="78"/>
      <c r="C338" s="78"/>
      <c r="D338" s="123"/>
      <c r="E338" s="124"/>
      <c r="F338" s="125"/>
      <c r="G338" s="125"/>
      <c r="H338" s="125"/>
      <c r="I338" s="78"/>
      <c r="J338" s="78"/>
      <c r="K338" s="78"/>
      <c r="L338" s="78"/>
      <c r="M338" s="78"/>
      <c r="N338" s="78"/>
      <c r="O338" s="78"/>
      <c r="P338" s="78"/>
      <c r="Q338" s="78"/>
      <c r="R338" s="78"/>
      <c r="S338" s="78"/>
      <c r="T338" s="78"/>
      <c r="U338" s="78"/>
      <c r="V338" s="78"/>
      <c r="W338" s="79"/>
      <c r="X338" s="79"/>
    </row>
    <row r="339" spans="1:24" ht="39.75" customHeight="1" x14ac:dyDescent="0.3">
      <c r="A339" s="78"/>
      <c r="B339" s="78"/>
      <c r="C339" s="78"/>
      <c r="D339" s="123"/>
      <c r="E339" s="124"/>
      <c r="F339" s="125"/>
      <c r="G339" s="125"/>
      <c r="H339" s="125"/>
      <c r="I339" s="78"/>
      <c r="J339" s="78"/>
      <c r="K339" s="78"/>
      <c r="L339" s="78"/>
      <c r="M339" s="78"/>
      <c r="N339" s="78"/>
      <c r="O339" s="78"/>
      <c r="P339" s="78"/>
      <c r="Q339" s="78"/>
      <c r="R339" s="78"/>
      <c r="S339" s="78"/>
      <c r="T339" s="78"/>
      <c r="U339" s="78"/>
      <c r="V339" s="78"/>
      <c r="W339" s="79"/>
      <c r="X339" s="79"/>
    </row>
    <row r="340" spans="1:24" ht="39.75" customHeight="1" x14ac:dyDescent="0.3">
      <c r="A340" s="78"/>
      <c r="B340" s="78"/>
      <c r="C340" s="78"/>
      <c r="D340" s="123"/>
      <c r="E340" s="124"/>
      <c r="F340" s="125"/>
      <c r="G340" s="125"/>
      <c r="H340" s="125"/>
      <c r="I340" s="78"/>
      <c r="J340" s="78"/>
      <c r="K340" s="78"/>
      <c r="L340" s="78"/>
      <c r="M340" s="78"/>
      <c r="N340" s="78"/>
      <c r="O340" s="78"/>
      <c r="P340" s="78"/>
      <c r="Q340" s="78"/>
      <c r="R340" s="78"/>
      <c r="S340" s="78"/>
      <c r="T340" s="78"/>
      <c r="U340" s="78"/>
      <c r="V340" s="78"/>
      <c r="W340" s="79"/>
      <c r="X340" s="79"/>
    </row>
    <row r="341" spans="1:24" ht="39.75" customHeight="1" x14ac:dyDescent="0.3">
      <c r="A341" s="78"/>
      <c r="B341" s="78"/>
      <c r="C341" s="78"/>
      <c r="D341" s="123"/>
      <c r="E341" s="124"/>
      <c r="F341" s="125"/>
      <c r="G341" s="125"/>
      <c r="H341" s="125"/>
      <c r="I341" s="78"/>
      <c r="J341" s="78"/>
      <c r="K341" s="78"/>
      <c r="L341" s="78"/>
      <c r="M341" s="78"/>
      <c r="N341" s="78"/>
      <c r="O341" s="78"/>
      <c r="P341" s="78"/>
      <c r="Q341" s="78"/>
      <c r="R341" s="78"/>
      <c r="S341" s="78"/>
      <c r="T341" s="78"/>
      <c r="U341" s="78"/>
      <c r="V341" s="78"/>
      <c r="W341" s="79"/>
      <c r="X341" s="79"/>
    </row>
    <row r="342" spans="1:24" ht="39.75" customHeight="1" x14ac:dyDescent="0.3">
      <c r="A342" s="78"/>
      <c r="B342" s="78"/>
      <c r="C342" s="78"/>
      <c r="D342" s="123"/>
      <c r="E342" s="124"/>
      <c r="F342" s="125"/>
      <c r="G342" s="125"/>
      <c r="H342" s="125"/>
      <c r="I342" s="78"/>
      <c r="J342" s="78"/>
      <c r="K342" s="78"/>
      <c r="L342" s="78"/>
      <c r="M342" s="78"/>
      <c r="N342" s="78"/>
      <c r="O342" s="78"/>
      <c r="P342" s="78"/>
      <c r="Q342" s="78"/>
      <c r="R342" s="78"/>
      <c r="S342" s="78"/>
      <c r="T342" s="78"/>
      <c r="U342" s="78"/>
      <c r="V342" s="78"/>
      <c r="W342" s="79"/>
      <c r="X342" s="79"/>
    </row>
    <row r="343" spans="1:24" ht="39.75" customHeight="1" x14ac:dyDescent="0.3">
      <c r="A343" s="78"/>
      <c r="B343" s="78"/>
      <c r="C343" s="78"/>
      <c r="D343" s="123"/>
      <c r="E343" s="124"/>
      <c r="F343" s="125"/>
      <c r="G343" s="125"/>
      <c r="H343" s="125"/>
      <c r="I343" s="78"/>
      <c r="J343" s="78"/>
      <c r="K343" s="78"/>
      <c r="L343" s="78"/>
      <c r="M343" s="78"/>
      <c r="N343" s="78"/>
      <c r="O343" s="78"/>
      <c r="P343" s="78"/>
      <c r="Q343" s="78"/>
      <c r="R343" s="78"/>
      <c r="S343" s="78"/>
      <c r="T343" s="78"/>
      <c r="U343" s="78"/>
      <c r="V343" s="78"/>
      <c r="W343" s="79"/>
      <c r="X343" s="79"/>
    </row>
    <row r="344" spans="1:24" ht="39.75" customHeight="1" x14ac:dyDescent="0.3">
      <c r="A344" s="78"/>
      <c r="B344" s="78"/>
      <c r="C344" s="78"/>
      <c r="D344" s="123"/>
      <c r="E344" s="124"/>
      <c r="F344" s="125"/>
      <c r="G344" s="125"/>
      <c r="H344" s="125"/>
      <c r="I344" s="78"/>
      <c r="J344" s="78"/>
      <c r="K344" s="78"/>
      <c r="L344" s="78"/>
      <c r="M344" s="78"/>
      <c r="N344" s="78"/>
      <c r="O344" s="78"/>
      <c r="P344" s="78"/>
      <c r="Q344" s="78"/>
      <c r="R344" s="78"/>
      <c r="S344" s="78"/>
      <c r="T344" s="78"/>
      <c r="U344" s="78"/>
      <c r="V344" s="78"/>
      <c r="W344" s="79"/>
      <c r="X344" s="79"/>
    </row>
    <row r="345" spans="1:24" ht="39.75" customHeight="1" x14ac:dyDescent="0.3">
      <c r="A345" s="78"/>
      <c r="B345" s="78"/>
      <c r="C345" s="78"/>
      <c r="D345" s="123"/>
      <c r="E345" s="124"/>
      <c r="F345" s="125"/>
      <c r="G345" s="125"/>
      <c r="H345" s="125"/>
      <c r="I345" s="78"/>
      <c r="J345" s="78"/>
      <c r="K345" s="78"/>
      <c r="L345" s="78"/>
      <c r="M345" s="78"/>
      <c r="N345" s="78"/>
      <c r="O345" s="78"/>
      <c r="P345" s="78"/>
      <c r="Q345" s="78"/>
      <c r="R345" s="78"/>
      <c r="S345" s="78"/>
      <c r="T345" s="78"/>
      <c r="U345" s="78"/>
      <c r="V345" s="78"/>
      <c r="W345" s="79"/>
      <c r="X345" s="79"/>
    </row>
    <row r="346" spans="1:24" ht="39.75" customHeight="1" x14ac:dyDescent="0.3">
      <c r="A346" s="78"/>
      <c r="B346" s="78"/>
      <c r="C346" s="78"/>
      <c r="D346" s="123"/>
      <c r="E346" s="124"/>
      <c r="F346" s="125"/>
      <c r="G346" s="125"/>
      <c r="H346" s="125"/>
      <c r="I346" s="78"/>
      <c r="J346" s="78"/>
      <c r="K346" s="78"/>
      <c r="L346" s="78"/>
      <c r="M346" s="78"/>
      <c r="N346" s="78"/>
      <c r="O346" s="78"/>
      <c r="P346" s="78"/>
      <c r="Q346" s="78"/>
      <c r="R346" s="78"/>
      <c r="S346" s="78"/>
      <c r="T346" s="78"/>
      <c r="U346" s="78"/>
      <c r="V346" s="78"/>
      <c r="W346" s="79"/>
      <c r="X346" s="79"/>
    </row>
    <row r="347" spans="1:24" ht="39.75" customHeight="1" x14ac:dyDescent="0.3">
      <c r="A347" s="78"/>
      <c r="B347" s="78"/>
      <c r="C347" s="78"/>
      <c r="D347" s="123"/>
      <c r="E347" s="124"/>
      <c r="F347" s="125"/>
      <c r="G347" s="125"/>
      <c r="H347" s="125"/>
      <c r="I347" s="78"/>
      <c r="J347" s="78"/>
      <c r="K347" s="78"/>
      <c r="L347" s="78"/>
      <c r="M347" s="78"/>
      <c r="N347" s="78"/>
      <c r="O347" s="78"/>
      <c r="P347" s="78"/>
      <c r="Q347" s="78"/>
      <c r="R347" s="78"/>
      <c r="S347" s="78"/>
      <c r="T347" s="78"/>
      <c r="U347" s="78"/>
      <c r="V347" s="78"/>
      <c r="W347" s="79"/>
      <c r="X347" s="79"/>
    </row>
    <row r="348" spans="1:24" ht="39.75" customHeight="1" x14ac:dyDescent="0.3">
      <c r="A348" s="78"/>
      <c r="B348" s="78"/>
      <c r="C348" s="78"/>
      <c r="D348" s="123"/>
      <c r="E348" s="124"/>
      <c r="F348" s="125"/>
      <c r="G348" s="125"/>
      <c r="H348" s="125"/>
      <c r="I348" s="78"/>
      <c r="J348" s="78"/>
      <c r="K348" s="78"/>
      <c r="L348" s="78"/>
      <c r="M348" s="78"/>
      <c r="N348" s="78"/>
      <c r="O348" s="78"/>
      <c r="P348" s="78"/>
      <c r="Q348" s="78"/>
      <c r="R348" s="78"/>
      <c r="S348" s="78"/>
      <c r="T348" s="78"/>
      <c r="U348" s="78"/>
      <c r="V348" s="78"/>
      <c r="W348" s="79"/>
      <c r="X348" s="79"/>
    </row>
    <row r="349" spans="1:24" ht="39.75" customHeight="1" x14ac:dyDescent="0.3">
      <c r="A349" s="78"/>
      <c r="B349" s="78"/>
      <c r="C349" s="78"/>
      <c r="D349" s="123"/>
      <c r="E349" s="124"/>
      <c r="F349" s="125"/>
      <c r="G349" s="125"/>
      <c r="H349" s="125"/>
      <c r="I349" s="78"/>
      <c r="J349" s="78"/>
      <c r="K349" s="78"/>
      <c r="L349" s="78"/>
      <c r="M349" s="78"/>
      <c r="N349" s="78"/>
      <c r="O349" s="78"/>
      <c r="P349" s="78"/>
      <c r="Q349" s="78"/>
      <c r="R349" s="78"/>
      <c r="S349" s="78"/>
      <c r="T349" s="78"/>
      <c r="U349" s="78"/>
      <c r="V349" s="78"/>
      <c r="W349" s="79"/>
      <c r="X349" s="79"/>
    </row>
    <row r="350" spans="1:24" ht="39.75" customHeight="1" x14ac:dyDescent="0.3">
      <c r="A350" s="78"/>
      <c r="B350" s="78"/>
      <c r="C350" s="78"/>
      <c r="D350" s="123"/>
      <c r="E350" s="124"/>
      <c r="F350" s="125"/>
      <c r="G350" s="125"/>
      <c r="H350" s="125"/>
      <c r="I350" s="78"/>
      <c r="J350" s="78"/>
      <c r="K350" s="78"/>
      <c r="L350" s="78"/>
      <c r="M350" s="78"/>
      <c r="N350" s="78"/>
      <c r="O350" s="78"/>
      <c r="P350" s="78"/>
      <c r="Q350" s="78"/>
      <c r="R350" s="78"/>
      <c r="S350" s="78"/>
      <c r="T350" s="78"/>
      <c r="U350" s="78"/>
      <c r="V350" s="78"/>
      <c r="W350" s="79"/>
      <c r="X350" s="79"/>
    </row>
    <row r="351" spans="1:24" ht="39.75" customHeight="1" x14ac:dyDescent="0.3">
      <c r="A351" s="78"/>
      <c r="B351" s="78"/>
      <c r="C351" s="78"/>
      <c r="D351" s="123"/>
      <c r="E351" s="124"/>
      <c r="F351" s="125"/>
      <c r="G351" s="125"/>
      <c r="H351" s="125"/>
      <c r="I351" s="78"/>
      <c r="J351" s="78"/>
      <c r="K351" s="78"/>
      <c r="L351" s="78"/>
      <c r="M351" s="78"/>
      <c r="N351" s="78"/>
      <c r="O351" s="78"/>
      <c r="P351" s="78"/>
      <c r="Q351" s="78"/>
      <c r="R351" s="78"/>
      <c r="S351" s="78"/>
      <c r="T351" s="78"/>
      <c r="U351" s="78"/>
      <c r="V351" s="78"/>
      <c r="W351" s="79"/>
      <c r="X351" s="79"/>
    </row>
    <row r="352" spans="1:24" ht="39.75" customHeight="1" x14ac:dyDescent="0.3">
      <c r="A352" s="78"/>
      <c r="B352" s="78"/>
      <c r="C352" s="78"/>
      <c r="D352" s="123"/>
      <c r="E352" s="124"/>
      <c r="F352" s="125"/>
      <c r="G352" s="125"/>
      <c r="H352" s="125"/>
      <c r="I352" s="78"/>
      <c r="J352" s="78"/>
      <c r="K352" s="78"/>
      <c r="L352" s="78"/>
      <c r="M352" s="78"/>
      <c r="N352" s="78"/>
      <c r="O352" s="78"/>
      <c r="P352" s="78"/>
      <c r="Q352" s="78"/>
      <c r="R352" s="78"/>
      <c r="S352" s="78"/>
      <c r="T352" s="78"/>
      <c r="U352" s="78"/>
      <c r="V352" s="78"/>
      <c r="W352" s="79"/>
      <c r="X352" s="79"/>
    </row>
    <row r="353" spans="1:24" ht="39.75" customHeight="1" x14ac:dyDescent="0.3">
      <c r="A353" s="78"/>
      <c r="B353" s="78"/>
      <c r="C353" s="78"/>
      <c r="D353" s="123"/>
      <c r="E353" s="124"/>
      <c r="F353" s="125"/>
      <c r="G353" s="125"/>
      <c r="H353" s="125"/>
      <c r="I353" s="78"/>
      <c r="J353" s="78"/>
      <c r="K353" s="78"/>
      <c r="L353" s="78"/>
      <c r="M353" s="78"/>
      <c r="N353" s="78"/>
      <c r="O353" s="78"/>
      <c r="P353" s="78"/>
      <c r="Q353" s="78"/>
      <c r="R353" s="78"/>
      <c r="S353" s="78"/>
      <c r="T353" s="78"/>
      <c r="U353" s="78"/>
      <c r="V353" s="78"/>
      <c r="W353" s="79"/>
      <c r="X353" s="79"/>
    </row>
    <row r="354" spans="1:24" ht="39.75" customHeight="1" x14ac:dyDescent="0.3">
      <c r="A354" s="78"/>
      <c r="B354" s="78"/>
      <c r="C354" s="78"/>
      <c r="D354" s="123"/>
      <c r="E354" s="124"/>
      <c r="F354" s="125"/>
      <c r="G354" s="125"/>
      <c r="H354" s="125"/>
      <c r="I354" s="78"/>
      <c r="J354" s="78"/>
      <c r="K354" s="78"/>
      <c r="L354" s="78"/>
      <c r="M354" s="78"/>
      <c r="N354" s="78"/>
      <c r="O354" s="78"/>
      <c r="P354" s="78"/>
      <c r="Q354" s="78"/>
      <c r="R354" s="78"/>
      <c r="S354" s="78"/>
      <c r="T354" s="78"/>
      <c r="U354" s="78"/>
      <c r="V354" s="78"/>
      <c r="W354" s="79"/>
      <c r="X354" s="79"/>
    </row>
    <row r="355" spans="1:24" ht="39.75" customHeight="1" x14ac:dyDescent="0.3">
      <c r="A355" s="78"/>
      <c r="B355" s="78"/>
      <c r="C355" s="78"/>
      <c r="D355" s="123"/>
      <c r="E355" s="124"/>
      <c r="F355" s="125"/>
      <c r="G355" s="125"/>
      <c r="H355" s="125"/>
      <c r="I355" s="78"/>
      <c r="J355" s="78"/>
      <c r="K355" s="78"/>
      <c r="L355" s="78"/>
      <c r="M355" s="78"/>
      <c r="N355" s="78"/>
      <c r="O355" s="78"/>
      <c r="P355" s="78"/>
      <c r="Q355" s="78"/>
      <c r="R355" s="78"/>
      <c r="S355" s="78"/>
      <c r="T355" s="78"/>
      <c r="U355" s="78"/>
      <c r="V355" s="78"/>
      <c r="W355" s="79"/>
      <c r="X355" s="79"/>
    </row>
    <row r="356" spans="1:24" ht="39.75" customHeight="1" x14ac:dyDescent="0.3">
      <c r="A356" s="78"/>
      <c r="B356" s="78"/>
      <c r="C356" s="78"/>
      <c r="D356" s="123"/>
      <c r="E356" s="124"/>
      <c r="F356" s="125"/>
      <c r="G356" s="125"/>
      <c r="H356" s="125"/>
      <c r="I356" s="78"/>
      <c r="J356" s="78"/>
      <c r="K356" s="78"/>
      <c r="L356" s="78"/>
      <c r="M356" s="78"/>
      <c r="N356" s="78"/>
      <c r="O356" s="78"/>
      <c r="P356" s="78"/>
      <c r="Q356" s="78"/>
      <c r="R356" s="78"/>
      <c r="S356" s="78"/>
      <c r="T356" s="78"/>
      <c r="U356" s="78"/>
      <c r="V356" s="78"/>
      <c r="W356" s="79"/>
      <c r="X356" s="79"/>
    </row>
    <row r="357" spans="1:24" ht="39.75" customHeight="1" x14ac:dyDescent="0.3">
      <c r="A357" s="78"/>
      <c r="B357" s="78"/>
      <c r="C357" s="78"/>
      <c r="D357" s="123"/>
      <c r="E357" s="124"/>
      <c r="F357" s="125"/>
      <c r="G357" s="125"/>
      <c r="H357" s="125"/>
      <c r="I357" s="78"/>
      <c r="J357" s="78"/>
      <c r="K357" s="78"/>
      <c r="L357" s="78"/>
      <c r="M357" s="78"/>
      <c r="N357" s="78"/>
      <c r="O357" s="78"/>
      <c r="P357" s="78"/>
      <c r="Q357" s="78"/>
      <c r="R357" s="78"/>
      <c r="S357" s="78"/>
      <c r="T357" s="78"/>
      <c r="U357" s="78"/>
      <c r="V357" s="78"/>
      <c r="W357" s="79"/>
      <c r="X357" s="79"/>
    </row>
    <row r="358" spans="1:24" ht="39.75" customHeight="1" x14ac:dyDescent="0.3">
      <c r="A358" s="78"/>
      <c r="B358" s="78"/>
      <c r="C358" s="78"/>
      <c r="D358" s="123"/>
      <c r="E358" s="124"/>
      <c r="F358" s="125"/>
      <c r="G358" s="125"/>
      <c r="H358" s="125"/>
      <c r="I358" s="78"/>
      <c r="J358" s="78"/>
      <c r="K358" s="78"/>
      <c r="L358" s="78"/>
      <c r="M358" s="78"/>
      <c r="N358" s="78"/>
      <c r="O358" s="78"/>
      <c r="P358" s="78"/>
      <c r="Q358" s="78"/>
      <c r="R358" s="78"/>
      <c r="S358" s="78"/>
      <c r="T358" s="78"/>
      <c r="U358" s="78"/>
      <c r="V358" s="78"/>
      <c r="W358" s="79"/>
      <c r="X358" s="79"/>
    </row>
    <row r="359" spans="1:24" ht="39.75" customHeight="1" x14ac:dyDescent="0.3">
      <c r="A359" s="78"/>
      <c r="B359" s="78"/>
      <c r="C359" s="78"/>
      <c r="D359" s="123"/>
      <c r="E359" s="124"/>
      <c r="F359" s="125"/>
      <c r="G359" s="125"/>
      <c r="H359" s="125"/>
      <c r="I359" s="78"/>
      <c r="J359" s="78"/>
      <c r="K359" s="78"/>
      <c r="L359" s="78"/>
      <c r="M359" s="78"/>
      <c r="N359" s="78"/>
      <c r="O359" s="78"/>
      <c r="P359" s="78"/>
      <c r="Q359" s="78"/>
      <c r="R359" s="78"/>
      <c r="S359" s="78"/>
      <c r="T359" s="78"/>
      <c r="U359" s="78"/>
      <c r="V359" s="78"/>
      <c r="W359" s="79"/>
      <c r="X359" s="79"/>
    </row>
    <row r="360" spans="1:24" ht="39.75" customHeight="1" x14ac:dyDescent="0.3">
      <c r="A360" s="78"/>
      <c r="B360" s="78"/>
      <c r="C360" s="78"/>
      <c r="D360" s="123"/>
      <c r="E360" s="124"/>
      <c r="F360" s="125"/>
      <c r="G360" s="125"/>
      <c r="H360" s="125"/>
      <c r="I360" s="78"/>
      <c r="J360" s="78"/>
      <c r="K360" s="78"/>
      <c r="L360" s="78"/>
      <c r="M360" s="78"/>
      <c r="N360" s="78"/>
      <c r="O360" s="78"/>
      <c r="P360" s="78"/>
      <c r="Q360" s="78"/>
      <c r="R360" s="78"/>
      <c r="S360" s="78"/>
      <c r="T360" s="78"/>
      <c r="U360" s="78"/>
      <c r="V360" s="78"/>
      <c r="W360" s="79"/>
      <c r="X360" s="79"/>
    </row>
    <row r="361" spans="1:24" ht="39.75" customHeight="1" x14ac:dyDescent="0.3">
      <c r="A361" s="78"/>
      <c r="B361" s="78"/>
      <c r="C361" s="78"/>
      <c r="D361" s="123"/>
      <c r="E361" s="124"/>
      <c r="F361" s="125"/>
      <c r="G361" s="125"/>
      <c r="H361" s="125"/>
      <c r="I361" s="78"/>
      <c r="J361" s="78"/>
      <c r="K361" s="78"/>
      <c r="L361" s="78"/>
      <c r="M361" s="78"/>
      <c r="N361" s="78"/>
      <c r="O361" s="78"/>
      <c r="P361" s="78"/>
      <c r="Q361" s="78"/>
      <c r="R361" s="78"/>
      <c r="S361" s="78"/>
      <c r="T361" s="78"/>
      <c r="U361" s="78"/>
      <c r="V361" s="78"/>
      <c r="W361" s="79"/>
      <c r="X361" s="79"/>
    </row>
    <row r="362" spans="1:24" ht="39.75" customHeight="1" x14ac:dyDescent="0.3">
      <c r="A362" s="78"/>
      <c r="B362" s="78"/>
      <c r="C362" s="78"/>
      <c r="D362" s="123"/>
      <c r="E362" s="124"/>
      <c r="F362" s="125"/>
      <c r="G362" s="125"/>
      <c r="H362" s="125"/>
      <c r="I362" s="78"/>
      <c r="J362" s="78"/>
      <c r="K362" s="78"/>
      <c r="L362" s="78"/>
      <c r="M362" s="78"/>
      <c r="N362" s="78"/>
      <c r="O362" s="78"/>
      <c r="P362" s="78"/>
      <c r="Q362" s="78"/>
      <c r="R362" s="78"/>
      <c r="S362" s="78"/>
      <c r="T362" s="78"/>
      <c r="U362" s="78"/>
      <c r="V362" s="78"/>
      <c r="W362" s="79"/>
      <c r="X362" s="79"/>
    </row>
    <row r="363" spans="1:24" ht="39.75" customHeight="1" x14ac:dyDescent="0.3">
      <c r="A363" s="78"/>
      <c r="B363" s="78"/>
      <c r="C363" s="78"/>
      <c r="D363" s="123"/>
      <c r="E363" s="124"/>
      <c r="F363" s="125"/>
      <c r="G363" s="125"/>
      <c r="H363" s="125"/>
      <c r="I363" s="78"/>
      <c r="J363" s="78"/>
      <c r="K363" s="78"/>
      <c r="L363" s="78"/>
      <c r="M363" s="78"/>
      <c r="N363" s="78"/>
      <c r="O363" s="78"/>
      <c r="P363" s="78"/>
      <c r="Q363" s="78"/>
      <c r="R363" s="78"/>
      <c r="S363" s="78"/>
      <c r="T363" s="78"/>
      <c r="U363" s="78"/>
      <c r="V363" s="78"/>
      <c r="W363" s="79"/>
      <c r="X363" s="79"/>
    </row>
    <row r="364" spans="1:24" ht="39.75" customHeight="1" x14ac:dyDescent="0.3">
      <c r="A364" s="78"/>
      <c r="B364" s="78"/>
      <c r="C364" s="78"/>
      <c r="D364" s="123"/>
      <c r="E364" s="124"/>
      <c r="F364" s="125"/>
      <c r="G364" s="125"/>
      <c r="H364" s="125"/>
      <c r="I364" s="78"/>
      <c r="J364" s="78"/>
      <c r="K364" s="78"/>
      <c r="L364" s="78"/>
      <c r="M364" s="78"/>
      <c r="N364" s="78"/>
      <c r="O364" s="78"/>
      <c r="P364" s="78"/>
      <c r="Q364" s="78"/>
      <c r="R364" s="78"/>
      <c r="S364" s="78"/>
      <c r="T364" s="78"/>
      <c r="U364" s="78"/>
      <c r="V364" s="78"/>
      <c r="W364" s="79"/>
      <c r="X364" s="79"/>
    </row>
    <row r="365" spans="1:24" ht="39.75" customHeight="1" x14ac:dyDescent="0.3">
      <c r="A365" s="78"/>
      <c r="B365" s="78"/>
      <c r="C365" s="78"/>
      <c r="D365" s="123"/>
      <c r="E365" s="124"/>
      <c r="F365" s="125"/>
      <c r="G365" s="125"/>
      <c r="H365" s="125"/>
      <c r="I365" s="78"/>
      <c r="J365" s="78"/>
      <c r="K365" s="78"/>
      <c r="L365" s="78"/>
      <c r="M365" s="78"/>
      <c r="N365" s="78"/>
      <c r="O365" s="78"/>
      <c r="P365" s="78"/>
      <c r="Q365" s="78"/>
      <c r="R365" s="78"/>
      <c r="S365" s="78"/>
      <c r="T365" s="78"/>
      <c r="U365" s="78"/>
      <c r="V365" s="78"/>
      <c r="W365" s="79"/>
      <c r="X365" s="79"/>
    </row>
    <row r="366" spans="1:24" ht="39.75" customHeight="1" x14ac:dyDescent="0.3">
      <c r="A366" s="78"/>
      <c r="B366" s="78"/>
      <c r="C366" s="78"/>
      <c r="D366" s="123"/>
      <c r="E366" s="124"/>
      <c r="F366" s="125"/>
      <c r="G366" s="125"/>
      <c r="H366" s="125"/>
      <c r="I366" s="78"/>
      <c r="J366" s="78"/>
      <c r="K366" s="78"/>
      <c r="L366" s="78"/>
      <c r="M366" s="78"/>
      <c r="N366" s="78"/>
      <c r="O366" s="78"/>
      <c r="P366" s="78"/>
      <c r="Q366" s="78"/>
      <c r="R366" s="78"/>
      <c r="S366" s="78"/>
      <c r="T366" s="78"/>
      <c r="U366" s="78"/>
      <c r="V366" s="78"/>
      <c r="W366" s="79"/>
      <c r="X366" s="79"/>
    </row>
    <row r="367" spans="1:24" ht="39.75" customHeight="1" x14ac:dyDescent="0.3">
      <c r="A367" s="78"/>
      <c r="B367" s="78"/>
      <c r="C367" s="78"/>
      <c r="D367" s="123"/>
      <c r="E367" s="124"/>
      <c r="F367" s="125"/>
      <c r="G367" s="125"/>
      <c r="H367" s="125"/>
      <c r="I367" s="78"/>
      <c r="J367" s="78"/>
      <c r="K367" s="78"/>
      <c r="L367" s="78"/>
      <c r="M367" s="78"/>
      <c r="N367" s="78"/>
      <c r="O367" s="78"/>
      <c r="P367" s="78"/>
      <c r="Q367" s="78"/>
      <c r="R367" s="78"/>
      <c r="S367" s="78"/>
      <c r="T367" s="78"/>
      <c r="U367" s="78"/>
      <c r="V367" s="78"/>
      <c r="W367" s="79"/>
      <c r="X367" s="79"/>
    </row>
    <row r="368" spans="1:24" ht="39.75" customHeight="1" x14ac:dyDescent="0.3">
      <c r="A368" s="78"/>
      <c r="B368" s="78"/>
      <c r="C368" s="78"/>
      <c r="D368" s="123"/>
      <c r="E368" s="124"/>
      <c r="F368" s="125"/>
      <c r="G368" s="125"/>
      <c r="H368" s="125"/>
      <c r="I368" s="78"/>
      <c r="J368" s="78"/>
      <c r="K368" s="78"/>
      <c r="L368" s="78"/>
      <c r="M368" s="78"/>
      <c r="N368" s="78"/>
      <c r="O368" s="78"/>
      <c r="P368" s="78"/>
      <c r="Q368" s="78"/>
      <c r="R368" s="78"/>
      <c r="S368" s="78"/>
      <c r="T368" s="78"/>
      <c r="U368" s="78"/>
      <c r="V368" s="78"/>
      <c r="W368" s="79"/>
      <c r="X368" s="79"/>
    </row>
    <row r="369" spans="1:24" ht="39.75" customHeight="1" x14ac:dyDescent="0.3">
      <c r="A369" s="78"/>
      <c r="B369" s="78"/>
      <c r="C369" s="78"/>
      <c r="D369" s="123"/>
      <c r="E369" s="124"/>
      <c r="F369" s="125"/>
      <c r="G369" s="125"/>
      <c r="H369" s="125"/>
      <c r="I369" s="78"/>
      <c r="J369" s="78"/>
      <c r="K369" s="78"/>
      <c r="L369" s="78"/>
      <c r="M369" s="78"/>
      <c r="N369" s="78"/>
      <c r="O369" s="78"/>
      <c r="P369" s="78"/>
      <c r="Q369" s="78"/>
      <c r="R369" s="78"/>
      <c r="S369" s="78"/>
      <c r="T369" s="78"/>
      <c r="U369" s="78"/>
      <c r="V369" s="78"/>
      <c r="W369" s="79"/>
      <c r="X369" s="79"/>
    </row>
    <row r="370" spans="1:24" ht="39.75" customHeight="1" x14ac:dyDescent="0.3">
      <c r="A370" s="78"/>
      <c r="B370" s="78"/>
      <c r="C370" s="78"/>
      <c r="D370" s="123"/>
      <c r="E370" s="124"/>
      <c r="F370" s="125"/>
      <c r="G370" s="125"/>
      <c r="H370" s="125"/>
      <c r="I370" s="78"/>
      <c r="J370" s="78"/>
      <c r="K370" s="78"/>
      <c r="L370" s="78"/>
      <c r="M370" s="78"/>
      <c r="N370" s="78"/>
      <c r="O370" s="78"/>
      <c r="P370" s="78"/>
      <c r="Q370" s="78"/>
      <c r="R370" s="78"/>
      <c r="S370" s="78"/>
      <c r="T370" s="78"/>
      <c r="U370" s="78"/>
      <c r="V370" s="78"/>
      <c r="W370" s="79"/>
      <c r="X370" s="79"/>
    </row>
    <row r="371" spans="1:24" ht="39.75" customHeight="1" x14ac:dyDescent="0.3">
      <c r="A371" s="78"/>
      <c r="B371" s="78"/>
      <c r="C371" s="78"/>
      <c r="D371" s="123"/>
      <c r="E371" s="124"/>
      <c r="F371" s="125"/>
      <c r="G371" s="125"/>
      <c r="H371" s="125"/>
      <c r="I371" s="78"/>
      <c r="J371" s="78"/>
      <c r="K371" s="78"/>
      <c r="L371" s="78"/>
      <c r="M371" s="78"/>
      <c r="N371" s="78"/>
      <c r="O371" s="78"/>
      <c r="P371" s="78"/>
      <c r="Q371" s="78"/>
      <c r="R371" s="78"/>
      <c r="S371" s="78"/>
      <c r="T371" s="78"/>
      <c r="U371" s="78"/>
      <c r="V371" s="78"/>
      <c r="W371" s="79"/>
      <c r="X371" s="79"/>
    </row>
    <row r="372" spans="1:24" ht="39.75" customHeight="1" x14ac:dyDescent="0.3">
      <c r="A372" s="78"/>
      <c r="B372" s="78"/>
      <c r="C372" s="78"/>
      <c r="D372" s="123"/>
      <c r="E372" s="124"/>
      <c r="F372" s="125"/>
      <c r="G372" s="125"/>
      <c r="H372" s="125"/>
      <c r="I372" s="78"/>
      <c r="J372" s="78"/>
      <c r="K372" s="78"/>
      <c r="L372" s="78"/>
      <c r="M372" s="78"/>
      <c r="N372" s="78"/>
      <c r="O372" s="78"/>
      <c r="P372" s="78"/>
      <c r="Q372" s="78"/>
      <c r="R372" s="78"/>
      <c r="S372" s="78"/>
      <c r="T372" s="78"/>
      <c r="U372" s="78"/>
      <c r="V372" s="78"/>
      <c r="W372" s="79"/>
      <c r="X372" s="79"/>
    </row>
    <row r="373" spans="1:24" ht="39.75" customHeight="1" x14ac:dyDescent="0.3">
      <c r="A373" s="78"/>
      <c r="B373" s="78"/>
      <c r="C373" s="78"/>
      <c r="D373" s="123"/>
      <c r="E373" s="124"/>
      <c r="F373" s="125"/>
      <c r="G373" s="125"/>
      <c r="H373" s="125"/>
      <c r="I373" s="78"/>
      <c r="J373" s="78"/>
      <c r="K373" s="78"/>
      <c r="L373" s="78"/>
      <c r="M373" s="78"/>
      <c r="N373" s="78"/>
      <c r="O373" s="78"/>
      <c r="P373" s="78"/>
      <c r="Q373" s="78"/>
      <c r="R373" s="78"/>
      <c r="S373" s="78"/>
      <c r="T373" s="78"/>
      <c r="U373" s="78"/>
      <c r="V373" s="78"/>
      <c r="W373" s="79"/>
      <c r="X373" s="79"/>
    </row>
    <row r="374" spans="1:24" ht="39.75" customHeight="1" x14ac:dyDescent="0.3">
      <c r="A374" s="78"/>
      <c r="B374" s="78"/>
      <c r="C374" s="78"/>
      <c r="D374" s="123"/>
      <c r="E374" s="124"/>
      <c r="F374" s="125"/>
      <c r="G374" s="125"/>
      <c r="H374" s="125"/>
      <c r="I374" s="78"/>
      <c r="J374" s="78"/>
      <c r="K374" s="78"/>
      <c r="L374" s="78"/>
      <c r="M374" s="78"/>
      <c r="N374" s="78"/>
      <c r="O374" s="78"/>
      <c r="P374" s="78"/>
      <c r="Q374" s="78"/>
      <c r="R374" s="78"/>
      <c r="S374" s="78"/>
      <c r="T374" s="78"/>
      <c r="U374" s="78"/>
      <c r="V374" s="78"/>
      <c r="W374" s="79"/>
      <c r="X374" s="79"/>
    </row>
    <row r="375" spans="1:24" ht="39.75" customHeight="1" x14ac:dyDescent="0.3">
      <c r="A375" s="78"/>
      <c r="B375" s="78"/>
      <c r="C375" s="78"/>
      <c r="D375" s="123"/>
      <c r="E375" s="124"/>
      <c r="F375" s="125"/>
      <c r="G375" s="125"/>
      <c r="H375" s="125"/>
      <c r="I375" s="78"/>
      <c r="J375" s="78"/>
      <c r="K375" s="78"/>
      <c r="L375" s="78"/>
      <c r="M375" s="78"/>
      <c r="N375" s="78"/>
      <c r="O375" s="78"/>
      <c r="P375" s="78"/>
      <c r="Q375" s="78"/>
      <c r="R375" s="78"/>
      <c r="S375" s="78"/>
      <c r="T375" s="78"/>
      <c r="U375" s="78"/>
      <c r="V375" s="78"/>
      <c r="W375" s="79"/>
      <c r="X375" s="79"/>
    </row>
    <row r="376" spans="1:24" ht="39.75" customHeight="1" x14ac:dyDescent="0.3">
      <c r="A376" s="78"/>
      <c r="B376" s="78"/>
      <c r="C376" s="78"/>
      <c r="D376" s="123"/>
      <c r="E376" s="124"/>
      <c r="F376" s="125"/>
      <c r="G376" s="125"/>
      <c r="H376" s="125"/>
      <c r="I376" s="78"/>
      <c r="J376" s="78"/>
      <c r="K376" s="78"/>
      <c r="L376" s="78"/>
      <c r="M376" s="78"/>
      <c r="N376" s="78"/>
      <c r="O376" s="78"/>
      <c r="P376" s="78"/>
      <c r="Q376" s="78"/>
      <c r="R376" s="78"/>
      <c r="S376" s="78"/>
      <c r="T376" s="78"/>
      <c r="U376" s="78"/>
      <c r="V376" s="78"/>
      <c r="W376" s="79"/>
      <c r="X376" s="79"/>
    </row>
    <row r="377" spans="1:24" ht="39.75" customHeight="1" x14ac:dyDescent="0.3">
      <c r="A377" s="78"/>
      <c r="B377" s="78"/>
      <c r="C377" s="78"/>
      <c r="D377" s="123"/>
      <c r="E377" s="124"/>
      <c r="F377" s="125"/>
      <c r="G377" s="125"/>
      <c r="H377" s="125"/>
      <c r="I377" s="78"/>
      <c r="J377" s="78"/>
      <c r="K377" s="78"/>
      <c r="L377" s="78"/>
      <c r="M377" s="78"/>
      <c r="N377" s="78"/>
      <c r="O377" s="78"/>
      <c r="P377" s="78"/>
      <c r="Q377" s="78"/>
      <c r="R377" s="78"/>
      <c r="S377" s="78"/>
      <c r="T377" s="78"/>
      <c r="U377" s="78"/>
      <c r="V377" s="78"/>
      <c r="W377" s="79"/>
      <c r="X377" s="79"/>
    </row>
    <row r="378" spans="1:24" ht="39.75" customHeight="1" x14ac:dyDescent="0.3">
      <c r="A378" s="78"/>
      <c r="B378" s="78"/>
      <c r="C378" s="78"/>
      <c r="D378" s="123"/>
      <c r="E378" s="124"/>
      <c r="F378" s="125"/>
      <c r="G378" s="125"/>
      <c r="H378" s="125"/>
      <c r="I378" s="78"/>
      <c r="J378" s="78"/>
      <c r="K378" s="78"/>
      <c r="L378" s="78"/>
      <c r="M378" s="78"/>
      <c r="N378" s="78"/>
      <c r="O378" s="78"/>
      <c r="P378" s="78"/>
      <c r="Q378" s="78"/>
      <c r="R378" s="78"/>
      <c r="S378" s="78"/>
      <c r="T378" s="78"/>
      <c r="U378" s="78"/>
      <c r="V378" s="78"/>
      <c r="W378" s="79"/>
      <c r="X378" s="79"/>
    </row>
    <row r="379" spans="1:24" ht="39.75" customHeight="1" x14ac:dyDescent="0.3">
      <c r="A379" s="78"/>
      <c r="B379" s="78"/>
      <c r="C379" s="78"/>
      <c r="D379" s="123"/>
      <c r="E379" s="124"/>
      <c r="F379" s="125"/>
      <c r="G379" s="125"/>
      <c r="H379" s="125"/>
      <c r="I379" s="78"/>
      <c r="J379" s="78"/>
      <c r="K379" s="78"/>
      <c r="L379" s="78"/>
      <c r="M379" s="78"/>
      <c r="N379" s="78"/>
      <c r="O379" s="78"/>
      <c r="P379" s="78"/>
      <c r="Q379" s="78"/>
      <c r="R379" s="78"/>
      <c r="S379" s="78"/>
      <c r="T379" s="78"/>
      <c r="U379" s="78"/>
      <c r="V379" s="78"/>
      <c r="W379" s="79"/>
      <c r="X379" s="79"/>
    </row>
    <row r="380" spans="1:24" ht="39.75" customHeight="1" x14ac:dyDescent="0.3">
      <c r="A380" s="78"/>
      <c r="B380" s="78"/>
      <c r="C380" s="78"/>
      <c r="D380" s="123"/>
      <c r="E380" s="124"/>
      <c r="F380" s="125"/>
      <c r="G380" s="125"/>
      <c r="H380" s="125"/>
      <c r="I380" s="78"/>
      <c r="J380" s="78"/>
      <c r="K380" s="78"/>
      <c r="L380" s="78"/>
      <c r="M380" s="78"/>
      <c r="N380" s="78"/>
      <c r="O380" s="78"/>
      <c r="P380" s="78"/>
      <c r="Q380" s="78"/>
      <c r="R380" s="78"/>
      <c r="S380" s="78"/>
      <c r="T380" s="78"/>
      <c r="U380" s="78"/>
      <c r="V380" s="78"/>
      <c r="W380" s="79"/>
      <c r="X380" s="79"/>
    </row>
    <row r="381" spans="1:24" ht="39.75" customHeight="1" x14ac:dyDescent="0.3">
      <c r="A381" s="78"/>
      <c r="B381" s="78"/>
      <c r="C381" s="78"/>
      <c r="D381" s="123"/>
      <c r="E381" s="124"/>
      <c r="F381" s="125"/>
      <c r="G381" s="125"/>
      <c r="H381" s="125"/>
      <c r="I381" s="78"/>
      <c r="J381" s="78"/>
      <c r="K381" s="78"/>
      <c r="L381" s="78"/>
      <c r="M381" s="78"/>
      <c r="N381" s="78"/>
      <c r="O381" s="78"/>
      <c r="P381" s="78"/>
      <c r="Q381" s="78"/>
      <c r="R381" s="78"/>
      <c r="S381" s="78"/>
      <c r="T381" s="78"/>
      <c r="U381" s="78"/>
      <c r="V381" s="78"/>
      <c r="W381" s="79"/>
      <c r="X381" s="79"/>
    </row>
    <row r="382" spans="1:24" ht="39.75" customHeight="1" x14ac:dyDescent="0.3">
      <c r="A382" s="78"/>
      <c r="B382" s="78"/>
      <c r="C382" s="78"/>
      <c r="D382" s="123"/>
      <c r="E382" s="124"/>
      <c r="F382" s="125"/>
      <c r="G382" s="125"/>
      <c r="H382" s="125"/>
      <c r="I382" s="78"/>
      <c r="J382" s="78"/>
      <c r="K382" s="78"/>
      <c r="L382" s="78"/>
      <c r="M382" s="78"/>
      <c r="N382" s="78"/>
      <c r="O382" s="78"/>
      <c r="P382" s="78"/>
      <c r="Q382" s="78"/>
      <c r="R382" s="78"/>
      <c r="S382" s="78"/>
      <c r="T382" s="78"/>
      <c r="U382" s="78"/>
      <c r="V382" s="78"/>
      <c r="W382" s="79"/>
      <c r="X382" s="79"/>
    </row>
    <row r="383" spans="1:24" ht="39.75" customHeight="1" x14ac:dyDescent="0.3">
      <c r="A383" s="78"/>
      <c r="B383" s="78"/>
      <c r="C383" s="78"/>
      <c r="D383" s="123"/>
      <c r="E383" s="124"/>
      <c r="F383" s="125"/>
      <c r="G383" s="125"/>
      <c r="H383" s="125"/>
      <c r="I383" s="78"/>
      <c r="J383" s="78"/>
      <c r="K383" s="78"/>
      <c r="L383" s="78"/>
      <c r="M383" s="78"/>
      <c r="N383" s="78"/>
      <c r="O383" s="78"/>
      <c r="P383" s="78"/>
      <c r="Q383" s="78"/>
      <c r="R383" s="78"/>
      <c r="S383" s="78"/>
      <c r="T383" s="78"/>
      <c r="U383" s="78"/>
      <c r="V383" s="78"/>
      <c r="W383" s="79"/>
      <c r="X383" s="79"/>
    </row>
    <row r="384" spans="1:24" ht="39.75" customHeight="1" x14ac:dyDescent="0.3">
      <c r="A384" s="78"/>
      <c r="B384" s="78"/>
      <c r="C384" s="78"/>
      <c r="D384" s="123"/>
      <c r="E384" s="124"/>
      <c r="F384" s="125"/>
      <c r="G384" s="125"/>
      <c r="H384" s="125"/>
      <c r="I384" s="78"/>
      <c r="J384" s="78"/>
      <c r="K384" s="78"/>
      <c r="L384" s="78"/>
      <c r="M384" s="78"/>
      <c r="N384" s="78"/>
      <c r="O384" s="78"/>
      <c r="P384" s="78"/>
      <c r="Q384" s="78"/>
      <c r="R384" s="78"/>
      <c r="S384" s="78"/>
      <c r="T384" s="78"/>
      <c r="U384" s="78"/>
      <c r="V384" s="78"/>
      <c r="W384" s="79"/>
      <c r="X384" s="79"/>
    </row>
    <row r="385" spans="1:24" ht="39.75" customHeight="1" x14ac:dyDescent="0.3">
      <c r="A385" s="78"/>
      <c r="B385" s="78"/>
      <c r="C385" s="78"/>
      <c r="D385" s="123"/>
      <c r="E385" s="124"/>
      <c r="F385" s="125"/>
      <c r="G385" s="125"/>
      <c r="H385" s="125"/>
      <c r="I385" s="78"/>
      <c r="J385" s="78"/>
      <c r="K385" s="78"/>
      <c r="L385" s="78"/>
      <c r="M385" s="78"/>
      <c r="N385" s="78"/>
      <c r="O385" s="78"/>
      <c r="P385" s="78"/>
      <c r="Q385" s="78"/>
      <c r="R385" s="78"/>
      <c r="S385" s="78"/>
      <c r="T385" s="78"/>
      <c r="U385" s="78"/>
      <c r="V385" s="78"/>
      <c r="W385" s="79"/>
      <c r="X385" s="79"/>
    </row>
    <row r="386" spans="1:24" ht="39.75" customHeight="1" x14ac:dyDescent="0.3">
      <c r="A386" s="78"/>
      <c r="B386" s="78"/>
      <c r="C386" s="78"/>
      <c r="D386" s="123"/>
      <c r="E386" s="124"/>
      <c r="F386" s="125"/>
      <c r="G386" s="125"/>
      <c r="H386" s="125"/>
      <c r="I386" s="78"/>
      <c r="J386" s="78"/>
      <c r="K386" s="78"/>
      <c r="L386" s="78"/>
      <c r="M386" s="78"/>
      <c r="N386" s="78"/>
      <c r="O386" s="78"/>
      <c r="P386" s="78"/>
      <c r="Q386" s="78"/>
      <c r="R386" s="78"/>
      <c r="S386" s="78"/>
      <c r="T386" s="78"/>
      <c r="U386" s="78"/>
      <c r="V386" s="78"/>
      <c r="W386" s="79"/>
      <c r="X386" s="79"/>
    </row>
    <row r="387" spans="1:24" ht="39.75" customHeight="1" x14ac:dyDescent="0.3">
      <c r="A387" s="78"/>
      <c r="B387" s="78"/>
      <c r="C387" s="78"/>
      <c r="D387" s="123"/>
      <c r="E387" s="124"/>
      <c r="F387" s="125"/>
      <c r="G387" s="125"/>
      <c r="H387" s="125"/>
      <c r="I387" s="78"/>
      <c r="J387" s="78"/>
      <c r="K387" s="78"/>
      <c r="L387" s="78"/>
      <c r="M387" s="78"/>
      <c r="N387" s="78"/>
      <c r="O387" s="78"/>
      <c r="P387" s="78"/>
      <c r="Q387" s="78"/>
      <c r="R387" s="78"/>
      <c r="S387" s="78"/>
      <c r="T387" s="78"/>
      <c r="U387" s="78"/>
      <c r="V387" s="78"/>
      <c r="W387" s="79"/>
      <c r="X387" s="79"/>
    </row>
    <row r="388" spans="1:24" ht="39.75" customHeight="1" x14ac:dyDescent="0.3">
      <c r="A388" s="78"/>
      <c r="B388" s="78"/>
      <c r="C388" s="78"/>
      <c r="D388" s="123"/>
      <c r="E388" s="124"/>
      <c r="F388" s="125"/>
      <c r="G388" s="125"/>
      <c r="H388" s="125"/>
      <c r="I388" s="78"/>
      <c r="J388" s="78"/>
      <c r="K388" s="78"/>
      <c r="L388" s="78"/>
      <c r="M388" s="78"/>
      <c r="N388" s="78"/>
      <c r="O388" s="78"/>
      <c r="P388" s="78"/>
      <c r="Q388" s="78"/>
      <c r="R388" s="78"/>
      <c r="S388" s="78"/>
      <c r="T388" s="78"/>
      <c r="U388" s="78"/>
      <c r="V388" s="78"/>
      <c r="W388" s="79"/>
      <c r="X388" s="79"/>
    </row>
    <row r="389" spans="1:24" ht="39.75" customHeight="1" x14ac:dyDescent="0.3">
      <c r="A389" s="78"/>
      <c r="B389" s="78"/>
      <c r="C389" s="78"/>
      <c r="D389" s="123"/>
      <c r="E389" s="124"/>
      <c r="F389" s="125"/>
      <c r="G389" s="125"/>
      <c r="H389" s="125"/>
      <c r="I389" s="78"/>
      <c r="J389" s="78"/>
      <c r="K389" s="78"/>
      <c r="L389" s="78"/>
      <c r="M389" s="78"/>
      <c r="N389" s="78"/>
      <c r="O389" s="78"/>
      <c r="P389" s="78"/>
      <c r="Q389" s="78"/>
      <c r="R389" s="78"/>
      <c r="S389" s="78"/>
      <c r="T389" s="78"/>
      <c r="U389" s="78"/>
      <c r="V389" s="78"/>
      <c r="W389" s="79"/>
      <c r="X389" s="79"/>
    </row>
    <row r="390" spans="1:24" ht="39.75" customHeight="1" x14ac:dyDescent="0.3">
      <c r="A390" s="78"/>
      <c r="B390" s="78"/>
      <c r="C390" s="78"/>
      <c r="D390" s="123"/>
      <c r="E390" s="124"/>
      <c r="F390" s="125"/>
      <c r="G390" s="125"/>
      <c r="H390" s="125"/>
      <c r="I390" s="78"/>
      <c r="J390" s="78"/>
      <c r="K390" s="78"/>
      <c r="L390" s="78"/>
      <c r="M390" s="78"/>
      <c r="N390" s="78"/>
      <c r="O390" s="78"/>
      <c r="P390" s="78"/>
      <c r="Q390" s="78"/>
      <c r="R390" s="78"/>
      <c r="S390" s="78"/>
      <c r="T390" s="78"/>
      <c r="U390" s="78"/>
      <c r="V390" s="78"/>
      <c r="W390" s="79"/>
      <c r="X390" s="79"/>
    </row>
    <row r="391" spans="1:24" ht="39.75" customHeight="1" x14ac:dyDescent="0.3">
      <c r="A391" s="78"/>
      <c r="B391" s="78"/>
      <c r="C391" s="78"/>
      <c r="D391" s="123"/>
      <c r="E391" s="124"/>
      <c r="F391" s="125"/>
      <c r="G391" s="125"/>
      <c r="H391" s="125"/>
      <c r="I391" s="78"/>
      <c r="J391" s="78"/>
      <c r="K391" s="78"/>
      <c r="L391" s="78"/>
      <c r="M391" s="78"/>
      <c r="N391" s="78"/>
      <c r="O391" s="78"/>
      <c r="P391" s="78"/>
      <c r="Q391" s="78"/>
      <c r="R391" s="78"/>
      <c r="S391" s="78"/>
      <c r="T391" s="78"/>
      <c r="U391" s="78"/>
      <c r="V391" s="78"/>
      <c r="W391" s="79"/>
      <c r="X391" s="79"/>
    </row>
    <row r="392" spans="1:24" ht="39.75" customHeight="1" x14ac:dyDescent="0.3">
      <c r="A392" s="78"/>
      <c r="B392" s="78"/>
      <c r="C392" s="78"/>
      <c r="D392" s="123"/>
      <c r="E392" s="124"/>
      <c r="F392" s="125"/>
      <c r="G392" s="125"/>
      <c r="H392" s="125"/>
      <c r="I392" s="78"/>
      <c r="J392" s="78"/>
      <c r="K392" s="78"/>
      <c r="L392" s="78"/>
      <c r="M392" s="78"/>
      <c r="N392" s="78"/>
      <c r="O392" s="78"/>
      <c r="P392" s="78"/>
      <c r="Q392" s="78"/>
      <c r="R392" s="78"/>
      <c r="S392" s="78"/>
      <c r="T392" s="78"/>
      <c r="U392" s="78"/>
      <c r="V392" s="78"/>
      <c r="W392" s="79"/>
      <c r="X392" s="79"/>
    </row>
    <row r="393" spans="1:24" ht="39.75" customHeight="1" x14ac:dyDescent="0.3">
      <c r="A393" s="78"/>
      <c r="B393" s="78"/>
      <c r="C393" s="78"/>
      <c r="D393" s="123"/>
      <c r="E393" s="124"/>
      <c r="F393" s="125"/>
      <c r="G393" s="125"/>
      <c r="H393" s="125"/>
      <c r="I393" s="78"/>
      <c r="J393" s="78"/>
      <c r="K393" s="78"/>
      <c r="L393" s="78"/>
      <c r="M393" s="78"/>
      <c r="N393" s="78"/>
      <c r="O393" s="78"/>
      <c r="P393" s="78"/>
      <c r="Q393" s="78"/>
      <c r="R393" s="78"/>
      <c r="S393" s="78"/>
      <c r="T393" s="78"/>
      <c r="U393" s="78"/>
      <c r="V393" s="78"/>
      <c r="W393" s="79"/>
      <c r="X393" s="79"/>
    </row>
    <row r="394" spans="1:24" ht="39.75" customHeight="1" x14ac:dyDescent="0.3">
      <c r="A394" s="78"/>
      <c r="B394" s="78"/>
      <c r="C394" s="78"/>
      <c r="D394" s="123"/>
      <c r="E394" s="124"/>
      <c r="F394" s="125"/>
      <c r="G394" s="125"/>
      <c r="H394" s="125"/>
      <c r="I394" s="78"/>
      <c r="J394" s="78"/>
      <c r="K394" s="78"/>
      <c r="L394" s="78"/>
      <c r="M394" s="78"/>
      <c r="N394" s="78"/>
      <c r="O394" s="78"/>
      <c r="P394" s="78"/>
      <c r="Q394" s="78"/>
      <c r="R394" s="78"/>
      <c r="S394" s="78"/>
      <c r="T394" s="78"/>
      <c r="U394" s="78"/>
      <c r="V394" s="78"/>
      <c r="W394" s="79"/>
      <c r="X394" s="79"/>
    </row>
    <row r="395" spans="1:24" ht="39.75" customHeight="1" x14ac:dyDescent="0.3">
      <c r="A395" s="78"/>
      <c r="B395" s="78"/>
      <c r="C395" s="78"/>
      <c r="D395" s="123"/>
      <c r="E395" s="124"/>
      <c r="F395" s="125"/>
      <c r="G395" s="125"/>
      <c r="H395" s="125"/>
      <c r="I395" s="78"/>
      <c r="J395" s="78"/>
      <c r="K395" s="78"/>
      <c r="L395" s="78"/>
      <c r="M395" s="78"/>
      <c r="N395" s="78"/>
      <c r="O395" s="78"/>
      <c r="P395" s="78"/>
      <c r="Q395" s="78"/>
      <c r="R395" s="78"/>
      <c r="S395" s="78"/>
      <c r="T395" s="78"/>
      <c r="U395" s="78"/>
      <c r="V395" s="78"/>
      <c r="W395" s="79"/>
      <c r="X395" s="79"/>
    </row>
    <row r="396" spans="1:24" ht="39.75" customHeight="1" x14ac:dyDescent="0.3">
      <c r="A396" s="78"/>
      <c r="B396" s="78"/>
      <c r="C396" s="78"/>
      <c r="D396" s="123"/>
      <c r="E396" s="124"/>
      <c r="F396" s="125"/>
      <c r="G396" s="125"/>
      <c r="H396" s="125"/>
      <c r="I396" s="78"/>
      <c r="J396" s="78"/>
      <c r="K396" s="78"/>
      <c r="L396" s="78"/>
      <c r="M396" s="78"/>
      <c r="N396" s="78"/>
      <c r="O396" s="78"/>
      <c r="P396" s="78"/>
      <c r="Q396" s="78"/>
      <c r="R396" s="78"/>
      <c r="S396" s="78"/>
      <c r="T396" s="78"/>
      <c r="U396" s="78"/>
      <c r="V396" s="78"/>
      <c r="W396" s="79"/>
      <c r="X396" s="79"/>
    </row>
    <row r="397" spans="1:24" ht="39.75" customHeight="1" x14ac:dyDescent="0.3">
      <c r="A397" s="78"/>
      <c r="B397" s="78"/>
      <c r="C397" s="78"/>
      <c r="D397" s="123"/>
      <c r="E397" s="124"/>
      <c r="F397" s="125"/>
      <c r="G397" s="125"/>
      <c r="H397" s="125"/>
      <c r="I397" s="78"/>
      <c r="J397" s="78"/>
      <c r="K397" s="78"/>
      <c r="L397" s="78"/>
      <c r="M397" s="78"/>
      <c r="N397" s="78"/>
      <c r="O397" s="78"/>
      <c r="P397" s="78"/>
      <c r="Q397" s="78"/>
      <c r="R397" s="78"/>
      <c r="S397" s="78"/>
      <c r="T397" s="78"/>
      <c r="U397" s="78"/>
      <c r="V397" s="78"/>
      <c r="W397" s="79"/>
      <c r="X397" s="79"/>
    </row>
    <row r="398" spans="1:24" ht="39.75" customHeight="1" x14ac:dyDescent="0.3">
      <c r="A398" s="78"/>
      <c r="B398" s="78"/>
      <c r="C398" s="78"/>
      <c r="D398" s="123"/>
      <c r="E398" s="124"/>
      <c r="F398" s="125"/>
      <c r="G398" s="125"/>
      <c r="H398" s="125"/>
      <c r="I398" s="78"/>
      <c r="J398" s="78"/>
      <c r="K398" s="78"/>
      <c r="L398" s="78"/>
      <c r="M398" s="78"/>
      <c r="N398" s="78"/>
      <c r="O398" s="78"/>
      <c r="P398" s="78"/>
      <c r="Q398" s="78"/>
      <c r="R398" s="78"/>
      <c r="S398" s="78"/>
      <c r="T398" s="78"/>
      <c r="U398" s="78"/>
      <c r="V398" s="78"/>
      <c r="W398" s="79"/>
      <c r="X398" s="79"/>
    </row>
    <row r="399" spans="1:24" ht="39.75" customHeight="1" x14ac:dyDescent="0.3">
      <c r="A399" s="78"/>
      <c r="B399" s="78"/>
      <c r="C399" s="78"/>
      <c r="D399" s="123"/>
      <c r="E399" s="124"/>
      <c r="F399" s="125"/>
      <c r="G399" s="125"/>
      <c r="H399" s="125"/>
      <c r="I399" s="78"/>
      <c r="J399" s="78"/>
      <c r="K399" s="78"/>
      <c r="L399" s="78"/>
      <c r="M399" s="78"/>
      <c r="N399" s="78"/>
      <c r="O399" s="78"/>
      <c r="P399" s="78"/>
      <c r="Q399" s="78"/>
      <c r="R399" s="78"/>
      <c r="S399" s="78"/>
      <c r="T399" s="78"/>
      <c r="U399" s="78"/>
      <c r="V399" s="78"/>
      <c r="W399" s="79"/>
      <c r="X399" s="79"/>
    </row>
    <row r="400" spans="1:24" ht="39.75" customHeight="1" x14ac:dyDescent="0.3">
      <c r="A400" s="78"/>
      <c r="B400" s="78"/>
      <c r="C400" s="78"/>
      <c r="D400" s="123"/>
      <c r="E400" s="124"/>
      <c r="F400" s="125"/>
      <c r="G400" s="125"/>
      <c r="H400" s="125"/>
      <c r="I400" s="78"/>
      <c r="J400" s="78"/>
      <c r="K400" s="78"/>
      <c r="L400" s="78"/>
      <c r="M400" s="78"/>
      <c r="N400" s="78"/>
      <c r="O400" s="78"/>
      <c r="P400" s="78"/>
      <c r="Q400" s="78"/>
      <c r="R400" s="78"/>
      <c r="S400" s="78"/>
      <c r="T400" s="78"/>
      <c r="U400" s="78"/>
      <c r="V400" s="78"/>
      <c r="W400" s="79"/>
      <c r="X400" s="79"/>
    </row>
    <row r="401" spans="1:24" ht="39.75" customHeight="1" x14ac:dyDescent="0.3">
      <c r="A401" s="78"/>
      <c r="B401" s="78"/>
      <c r="C401" s="78"/>
      <c r="D401" s="123"/>
      <c r="E401" s="124"/>
      <c r="F401" s="125"/>
      <c r="G401" s="125"/>
      <c r="H401" s="125"/>
      <c r="I401" s="78"/>
      <c r="J401" s="78"/>
      <c r="K401" s="78"/>
      <c r="L401" s="78"/>
      <c r="M401" s="78"/>
      <c r="N401" s="78"/>
      <c r="O401" s="78"/>
      <c r="P401" s="78"/>
      <c r="Q401" s="78"/>
      <c r="R401" s="78"/>
      <c r="S401" s="78"/>
      <c r="T401" s="78"/>
      <c r="U401" s="78"/>
      <c r="V401" s="78"/>
      <c r="W401" s="79"/>
      <c r="X401" s="79"/>
    </row>
    <row r="402" spans="1:24" ht="39.75" customHeight="1" x14ac:dyDescent="0.3">
      <c r="A402" s="78"/>
      <c r="B402" s="78"/>
      <c r="C402" s="78"/>
      <c r="D402" s="123"/>
      <c r="E402" s="124"/>
      <c r="F402" s="125"/>
      <c r="G402" s="125"/>
      <c r="H402" s="125"/>
      <c r="I402" s="78"/>
      <c r="J402" s="78"/>
      <c r="K402" s="78"/>
      <c r="L402" s="78"/>
      <c r="M402" s="78"/>
      <c r="N402" s="78"/>
      <c r="O402" s="78"/>
      <c r="P402" s="78"/>
      <c r="Q402" s="78"/>
      <c r="R402" s="78"/>
      <c r="S402" s="78"/>
      <c r="T402" s="78"/>
      <c r="U402" s="78"/>
      <c r="V402" s="78"/>
      <c r="W402" s="79"/>
      <c r="X402" s="79"/>
    </row>
    <row r="403" spans="1:24" ht="39.75" customHeight="1" x14ac:dyDescent="0.3">
      <c r="A403" s="78"/>
      <c r="B403" s="78"/>
      <c r="C403" s="78"/>
      <c r="D403" s="123"/>
      <c r="E403" s="124"/>
      <c r="F403" s="125"/>
      <c r="G403" s="125"/>
      <c r="H403" s="125"/>
      <c r="I403" s="78"/>
      <c r="J403" s="78"/>
      <c r="K403" s="78"/>
      <c r="L403" s="78"/>
      <c r="M403" s="78"/>
      <c r="N403" s="78"/>
      <c r="O403" s="78"/>
      <c r="P403" s="78"/>
      <c r="Q403" s="78"/>
      <c r="R403" s="78"/>
      <c r="S403" s="78"/>
      <c r="T403" s="78"/>
      <c r="U403" s="78"/>
      <c r="V403" s="78"/>
      <c r="W403" s="79"/>
      <c r="X403" s="79"/>
    </row>
    <row r="404" spans="1:24" ht="39.75" customHeight="1" x14ac:dyDescent="0.3">
      <c r="A404" s="78"/>
      <c r="B404" s="78"/>
      <c r="C404" s="78"/>
      <c r="D404" s="123"/>
      <c r="E404" s="124"/>
      <c r="F404" s="125"/>
      <c r="G404" s="125"/>
      <c r="H404" s="125"/>
      <c r="I404" s="78"/>
      <c r="J404" s="78"/>
      <c r="K404" s="78"/>
      <c r="L404" s="78"/>
      <c r="M404" s="78"/>
      <c r="N404" s="78"/>
      <c r="O404" s="78"/>
      <c r="P404" s="78"/>
      <c r="Q404" s="78"/>
      <c r="R404" s="78"/>
      <c r="S404" s="78"/>
      <c r="T404" s="78"/>
      <c r="U404" s="78"/>
      <c r="V404" s="78"/>
      <c r="W404" s="79"/>
      <c r="X404" s="79"/>
    </row>
    <row r="405" spans="1:24" ht="39.75" customHeight="1" x14ac:dyDescent="0.3">
      <c r="A405" s="78"/>
      <c r="B405" s="78"/>
      <c r="C405" s="78"/>
      <c r="D405" s="123"/>
      <c r="E405" s="124"/>
      <c r="F405" s="125"/>
      <c r="G405" s="125"/>
      <c r="H405" s="125"/>
      <c r="I405" s="78"/>
      <c r="J405" s="78"/>
      <c r="K405" s="78"/>
      <c r="L405" s="78"/>
      <c r="M405" s="78"/>
      <c r="N405" s="78"/>
      <c r="O405" s="78"/>
      <c r="P405" s="78"/>
      <c r="Q405" s="78"/>
      <c r="R405" s="78"/>
      <c r="S405" s="78"/>
      <c r="T405" s="78"/>
      <c r="U405" s="78"/>
      <c r="V405" s="78"/>
      <c r="W405" s="79"/>
      <c r="X405" s="79"/>
    </row>
    <row r="406" spans="1:24" ht="39.75" customHeight="1" x14ac:dyDescent="0.3">
      <c r="A406" s="78"/>
      <c r="B406" s="78"/>
      <c r="C406" s="78"/>
      <c r="D406" s="123"/>
      <c r="E406" s="124"/>
      <c r="F406" s="125"/>
      <c r="G406" s="125"/>
      <c r="H406" s="125"/>
      <c r="I406" s="78"/>
      <c r="J406" s="78"/>
      <c r="K406" s="78"/>
      <c r="L406" s="78"/>
      <c r="M406" s="78"/>
      <c r="N406" s="78"/>
      <c r="O406" s="78"/>
      <c r="P406" s="78"/>
      <c r="Q406" s="78"/>
      <c r="R406" s="78"/>
      <c r="S406" s="78"/>
      <c r="T406" s="78"/>
      <c r="U406" s="78"/>
      <c r="V406" s="78"/>
      <c r="W406" s="79"/>
      <c r="X406" s="79"/>
    </row>
    <row r="407" spans="1:24" ht="39.75" customHeight="1" x14ac:dyDescent="0.3">
      <c r="A407" s="78"/>
      <c r="B407" s="78"/>
      <c r="C407" s="78"/>
      <c r="D407" s="123"/>
      <c r="E407" s="124"/>
      <c r="F407" s="125"/>
      <c r="G407" s="125"/>
      <c r="H407" s="125"/>
      <c r="I407" s="78"/>
      <c r="J407" s="78"/>
      <c r="K407" s="78"/>
      <c r="L407" s="78"/>
      <c r="M407" s="78"/>
      <c r="N407" s="78"/>
      <c r="O407" s="78"/>
      <c r="P407" s="78"/>
      <c r="Q407" s="78"/>
      <c r="R407" s="78"/>
      <c r="S407" s="78"/>
      <c r="T407" s="78"/>
      <c r="U407" s="78"/>
      <c r="V407" s="78"/>
      <c r="W407" s="79"/>
      <c r="X407" s="79"/>
    </row>
    <row r="408" spans="1:24" ht="39.75" customHeight="1" x14ac:dyDescent="0.3">
      <c r="A408" s="78"/>
      <c r="B408" s="78"/>
      <c r="C408" s="78"/>
      <c r="D408" s="123"/>
      <c r="E408" s="124"/>
      <c r="F408" s="125"/>
      <c r="G408" s="125"/>
      <c r="H408" s="125"/>
      <c r="I408" s="78"/>
      <c r="J408" s="78"/>
      <c r="K408" s="78"/>
      <c r="L408" s="78"/>
      <c r="M408" s="78"/>
      <c r="N408" s="78"/>
      <c r="O408" s="78"/>
      <c r="P408" s="78"/>
      <c r="Q408" s="78"/>
      <c r="R408" s="78"/>
      <c r="S408" s="78"/>
      <c r="T408" s="78"/>
      <c r="U408" s="78"/>
      <c r="V408" s="78"/>
      <c r="W408" s="79"/>
      <c r="X408" s="79"/>
    </row>
    <row r="409" spans="1:24" ht="39.75" customHeight="1" x14ac:dyDescent="0.3">
      <c r="A409" s="78"/>
      <c r="B409" s="78"/>
      <c r="C409" s="78"/>
      <c r="D409" s="123"/>
      <c r="E409" s="124"/>
      <c r="F409" s="125"/>
      <c r="G409" s="125"/>
      <c r="H409" s="125"/>
      <c r="I409" s="78"/>
      <c r="J409" s="78"/>
      <c r="K409" s="78"/>
      <c r="L409" s="78"/>
      <c r="M409" s="78"/>
      <c r="N409" s="78"/>
      <c r="O409" s="78"/>
      <c r="P409" s="78"/>
      <c r="Q409" s="78"/>
      <c r="R409" s="78"/>
      <c r="S409" s="78"/>
      <c r="T409" s="78"/>
      <c r="U409" s="78"/>
      <c r="V409" s="78"/>
      <c r="W409" s="79"/>
      <c r="X409" s="79"/>
    </row>
    <row r="410" spans="1:24" ht="39.75" customHeight="1" x14ac:dyDescent="0.3">
      <c r="A410" s="78"/>
      <c r="B410" s="78"/>
      <c r="C410" s="78"/>
      <c r="D410" s="123"/>
      <c r="E410" s="124"/>
      <c r="F410" s="125"/>
      <c r="G410" s="125"/>
      <c r="H410" s="125"/>
      <c r="I410" s="78"/>
      <c r="J410" s="78"/>
      <c r="K410" s="78"/>
      <c r="L410" s="78"/>
      <c r="M410" s="78"/>
      <c r="N410" s="78"/>
      <c r="O410" s="78"/>
      <c r="P410" s="78"/>
      <c r="Q410" s="78"/>
      <c r="R410" s="78"/>
      <c r="S410" s="78"/>
      <c r="T410" s="78"/>
      <c r="U410" s="78"/>
      <c r="V410" s="78"/>
      <c r="W410" s="79"/>
      <c r="X410" s="79"/>
    </row>
    <row r="411" spans="1:24" ht="39.75" customHeight="1" x14ac:dyDescent="0.3">
      <c r="A411" s="78"/>
      <c r="B411" s="78"/>
      <c r="C411" s="78"/>
      <c r="D411" s="123"/>
      <c r="E411" s="124"/>
      <c r="F411" s="125"/>
      <c r="G411" s="125"/>
      <c r="H411" s="125"/>
      <c r="I411" s="78"/>
      <c r="J411" s="78"/>
      <c r="K411" s="78"/>
      <c r="L411" s="78"/>
      <c r="M411" s="78"/>
      <c r="N411" s="78"/>
      <c r="O411" s="78"/>
      <c r="P411" s="78"/>
      <c r="Q411" s="78"/>
      <c r="R411" s="78"/>
      <c r="S411" s="78"/>
      <c r="T411" s="78"/>
      <c r="U411" s="78"/>
      <c r="V411" s="78"/>
      <c r="W411" s="79"/>
      <c r="X411" s="79"/>
    </row>
    <row r="412" spans="1:24" ht="39.75" customHeight="1" x14ac:dyDescent="0.3">
      <c r="A412" s="78"/>
      <c r="B412" s="78"/>
      <c r="C412" s="78"/>
      <c r="D412" s="123"/>
      <c r="E412" s="124"/>
      <c r="F412" s="125"/>
      <c r="G412" s="125"/>
      <c r="H412" s="125"/>
      <c r="I412" s="78"/>
      <c r="J412" s="78"/>
      <c r="K412" s="78"/>
      <c r="L412" s="78"/>
      <c r="M412" s="78"/>
      <c r="N412" s="78"/>
      <c r="O412" s="78"/>
      <c r="P412" s="78"/>
      <c r="Q412" s="78"/>
      <c r="R412" s="78"/>
      <c r="S412" s="78"/>
      <c r="T412" s="78"/>
      <c r="U412" s="78"/>
      <c r="V412" s="78"/>
      <c r="W412" s="79"/>
      <c r="X412" s="79"/>
    </row>
    <row r="413" spans="1:24" ht="39.75" customHeight="1" x14ac:dyDescent="0.3">
      <c r="A413" s="78"/>
      <c r="B413" s="78"/>
      <c r="C413" s="78"/>
      <c r="D413" s="123"/>
      <c r="E413" s="124"/>
      <c r="F413" s="125"/>
      <c r="G413" s="125"/>
      <c r="H413" s="125"/>
      <c r="I413" s="78"/>
      <c r="J413" s="78"/>
      <c r="K413" s="78"/>
      <c r="L413" s="78"/>
      <c r="M413" s="78"/>
      <c r="N413" s="78"/>
      <c r="O413" s="78"/>
      <c r="P413" s="78"/>
      <c r="Q413" s="78"/>
      <c r="R413" s="78"/>
      <c r="S413" s="78"/>
      <c r="T413" s="78"/>
      <c r="U413" s="78"/>
      <c r="V413" s="78"/>
      <c r="W413" s="79"/>
      <c r="X413" s="79"/>
    </row>
    <row r="414" spans="1:24" ht="39.75" customHeight="1" x14ac:dyDescent="0.3">
      <c r="A414" s="78"/>
      <c r="B414" s="78"/>
      <c r="C414" s="78"/>
      <c r="D414" s="123"/>
      <c r="E414" s="124"/>
      <c r="F414" s="125"/>
      <c r="G414" s="125"/>
      <c r="H414" s="125"/>
      <c r="I414" s="78"/>
      <c r="J414" s="78"/>
      <c r="K414" s="78"/>
      <c r="L414" s="78"/>
      <c r="M414" s="78"/>
      <c r="N414" s="78"/>
      <c r="O414" s="78"/>
      <c r="P414" s="78"/>
      <c r="Q414" s="78"/>
      <c r="R414" s="78"/>
      <c r="S414" s="78"/>
      <c r="T414" s="78"/>
      <c r="U414" s="78"/>
      <c r="V414" s="78"/>
      <c r="W414" s="79"/>
      <c r="X414" s="79"/>
    </row>
    <row r="415" spans="1:24" ht="39.75" customHeight="1" x14ac:dyDescent="0.3">
      <c r="A415" s="78"/>
      <c r="B415" s="78"/>
      <c r="C415" s="78"/>
      <c r="D415" s="123"/>
      <c r="E415" s="124"/>
      <c r="F415" s="125"/>
      <c r="G415" s="125"/>
      <c r="H415" s="125"/>
      <c r="I415" s="78"/>
      <c r="J415" s="78"/>
      <c r="K415" s="78"/>
      <c r="L415" s="78"/>
      <c r="M415" s="78"/>
      <c r="N415" s="78"/>
      <c r="O415" s="78"/>
      <c r="P415" s="78"/>
      <c r="Q415" s="78"/>
      <c r="R415" s="78"/>
      <c r="S415" s="78"/>
      <c r="T415" s="78"/>
      <c r="U415" s="78"/>
      <c r="V415" s="78"/>
      <c r="W415" s="79"/>
      <c r="X415" s="79"/>
    </row>
    <row r="416" spans="1:24" ht="39.75" customHeight="1" x14ac:dyDescent="0.3">
      <c r="A416" s="78"/>
      <c r="B416" s="78"/>
      <c r="C416" s="78"/>
      <c r="D416" s="123"/>
      <c r="E416" s="124"/>
      <c r="F416" s="125"/>
      <c r="G416" s="125"/>
      <c r="H416" s="125"/>
      <c r="I416" s="78"/>
      <c r="J416" s="78"/>
      <c r="K416" s="78"/>
      <c r="L416" s="78"/>
      <c r="M416" s="78"/>
      <c r="N416" s="78"/>
      <c r="O416" s="78"/>
      <c r="P416" s="78"/>
      <c r="Q416" s="78"/>
      <c r="R416" s="78"/>
      <c r="S416" s="78"/>
      <c r="T416" s="78"/>
      <c r="U416" s="78"/>
      <c r="V416" s="78"/>
      <c r="W416" s="79"/>
      <c r="X416" s="79"/>
    </row>
    <row r="417" spans="1:24" ht="39.75" customHeight="1" x14ac:dyDescent="0.3">
      <c r="A417" s="78"/>
      <c r="B417" s="78"/>
      <c r="C417" s="78"/>
      <c r="D417" s="123"/>
      <c r="E417" s="124"/>
      <c r="F417" s="125"/>
      <c r="G417" s="125"/>
      <c r="H417" s="125"/>
      <c r="I417" s="78"/>
      <c r="J417" s="78"/>
      <c r="K417" s="78"/>
      <c r="L417" s="78"/>
      <c r="M417" s="78"/>
      <c r="N417" s="78"/>
      <c r="O417" s="78"/>
      <c r="P417" s="78"/>
      <c r="Q417" s="78"/>
      <c r="R417" s="78"/>
      <c r="S417" s="78"/>
      <c r="T417" s="78"/>
      <c r="U417" s="78"/>
      <c r="V417" s="78"/>
      <c r="W417" s="79"/>
      <c r="X417" s="79"/>
    </row>
    <row r="418" spans="1:24" ht="39.75" customHeight="1" x14ac:dyDescent="0.3">
      <c r="A418" s="78"/>
      <c r="B418" s="78"/>
      <c r="C418" s="78"/>
      <c r="D418" s="123"/>
      <c r="E418" s="124"/>
      <c r="F418" s="125"/>
      <c r="G418" s="125"/>
      <c r="H418" s="125"/>
      <c r="I418" s="78"/>
      <c r="J418" s="78"/>
      <c r="K418" s="78"/>
      <c r="L418" s="78"/>
      <c r="M418" s="78"/>
      <c r="N418" s="78"/>
      <c r="O418" s="78"/>
      <c r="P418" s="78"/>
      <c r="Q418" s="78"/>
      <c r="R418" s="78"/>
      <c r="S418" s="78"/>
      <c r="T418" s="78"/>
      <c r="U418" s="78"/>
      <c r="V418" s="78"/>
      <c r="W418" s="79"/>
      <c r="X418" s="79"/>
    </row>
    <row r="419" spans="1:24" ht="39.75" customHeight="1" x14ac:dyDescent="0.3">
      <c r="A419" s="78"/>
      <c r="B419" s="78"/>
      <c r="C419" s="78"/>
      <c r="D419" s="123"/>
      <c r="E419" s="124"/>
      <c r="F419" s="125"/>
      <c r="G419" s="125"/>
      <c r="H419" s="125"/>
      <c r="I419" s="78"/>
      <c r="J419" s="78"/>
      <c r="K419" s="78"/>
      <c r="L419" s="78"/>
      <c r="M419" s="78"/>
      <c r="N419" s="78"/>
      <c r="O419" s="78"/>
      <c r="P419" s="78"/>
      <c r="Q419" s="78"/>
      <c r="R419" s="78"/>
      <c r="S419" s="78"/>
      <c r="T419" s="78"/>
      <c r="U419" s="78"/>
      <c r="V419" s="78"/>
      <c r="W419" s="79"/>
      <c r="X419" s="79"/>
    </row>
    <row r="420" spans="1:24" ht="39.75" customHeight="1" x14ac:dyDescent="0.3">
      <c r="A420" s="78"/>
      <c r="B420" s="78"/>
      <c r="C420" s="78"/>
      <c r="D420" s="123"/>
      <c r="E420" s="124"/>
      <c r="F420" s="125"/>
      <c r="G420" s="125"/>
      <c r="H420" s="125"/>
      <c r="I420" s="78"/>
      <c r="J420" s="78"/>
      <c r="K420" s="78"/>
      <c r="L420" s="78"/>
      <c r="M420" s="78"/>
      <c r="N420" s="78"/>
      <c r="O420" s="78"/>
      <c r="P420" s="78"/>
      <c r="Q420" s="78"/>
      <c r="R420" s="78"/>
      <c r="S420" s="78"/>
      <c r="T420" s="78"/>
      <c r="U420" s="78"/>
      <c r="V420" s="78"/>
      <c r="W420" s="79"/>
      <c r="X420" s="79"/>
    </row>
    <row r="421" spans="1:24" ht="39.75" customHeight="1" x14ac:dyDescent="0.3">
      <c r="A421" s="78"/>
      <c r="B421" s="78"/>
      <c r="C421" s="78"/>
      <c r="D421" s="123"/>
      <c r="E421" s="124"/>
      <c r="F421" s="125"/>
      <c r="G421" s="125"/>
      <c r="H421" s="125"/>
      <c r="I421" s="78"/>
      <c r="J421" s="78"/>
      <c r="K421" s="78"/>
      <c r="L421" s="78"/>
      <c r="M421" s="78"/>
      <c r="N421" s="78"/>
      <c r="O421" s="78"/>
      <c r="P421" s="78"/>
      <c r="Q421" s="78"/>
      <c r="R421" s="78"/>
      <c r="S421" s="78"/>
      <c r="T421" s="78"/>
      <c r="U421" s="78"/>
      <c r="V421" s="78"/>
      <c r="W421" s="79"/>
      <c r="X421" s="79"/>
    </row>
    <row r="422" spans="1:24" ht="39.75" customHeight="1" x14ac:dyDescent="0.3">
      <c r="A422" s="78"/>
      <c r="B422" s="78"/>
      <c r="C422" s="78"/>
      <c r="D422" s="123"/>
      <c r="E422" s="124"/>
      <c r="F422" s="125"/>
      <c r="G422" s="125"/>
      <c r="H422" s="125"/>
      <c r="I422" s="78"/>
      <c r="J422" s="78"/>
      <c r="K422" s="78"/>
      <c r="L422" s="78"/>
      <c r="M422" s="78"/>
      <c r="N422" s="78"/>
      <c r="O422" s="78"/>
      <c r="P422" s="78"/>
      <c r="Q422" s="78"/>
      <c r="R422" s="78"/>
      <c r="S422" s="78"/>
      <c r="T422" s="78"/>
      <c r="U422" s="78"/>
      <c r="V422" s="78"/>
      <c r="W422" s="79"/>
      <c r="X422" s="79"/>
    </row>
    <row r="423" spans="1:24" ht="39.75" customHeight="1" x14ac:dyDescent="0.3">
      <c r="A423" s="78"/>
      <c r="B423" s="78"/>
      <c r="C423" s="78"/>
      <c r="D423" s="123"/>
      <c r="E423" s="124"/>
      <c r="F423" s="125"/>
      <c r="G423" s="125"/>
      <c r="H423" s="125"/>
      <c r="I423" s="78"/>
      <c r="J423" s="78"/>
      <c r="K423" s="78"/>
      <c r="L423" s="78"/>
      <c r="M423" s="78"/>
      <c r="N423" s="78"/>
      <c r="O423" s="78"/>
      <c r="P423" s="78"/>
      <c r="Q423" s="78"/>
      <c r="R423" s="78"/>
      <c r="S423" s="78"/>
      <c r="T423" s="78"/>
      <c r="U423" s="78"/>
      <c r="V423" s="78"/>
      <c r="W423" s="79"/>
      <c r="X423" s="79"/>
    </row>
    <row r="424" spans="1:24" ht="39.75" customHeight="1" x14ac:dyDescent="0.3">
      <c r="A424" s="78"/>
      <c r="B424" s="78"/>
      <c r="C424" s="78"/>
      <c r="D424" s="123"/>
      <c r="E424" s="124"/>
      <c r="F424" s="125"/>
      <c r="G424" s="125"/>
      <c r="H424" s="125"/>
      <c r="I424" s="78"/>
      <c r="J424" s="78"/>
      <c r="K424" s="78"/>
      <c r="L424" s="78"/>
      <c r="M424" s="78"/>
      <c r="N424" s="78"/>
      <c r="O424" s="78"/>
      <c r="P424" s="78"/>
      <c r="Q424" s="78"/>
      <c r="R424" s="78"/>
      <c r="S424" s="78"/>
      <c r="T424" s="78"/>
      <c r="U424" s="78"/>
      <c r="V424" s="78"/>
      <c r="W424" s="79"/>
      <c r="X424" s="79"/>
    </row>
    <row r="425" spans="1:24" ht="39.75" customHeight="1" x14ac:dyDescent="0.3">
      <c r="A425" s="78"/>
      <c r="B425" s="78"/>
      <c r="C425" s="78"/>
      <c r="D425" s="123"/>
      <c r="E425" s="124"/>
      <c r="F425" s="125"/>
      <c r="G425" s="125"/>
      <c r="H425" s="125"/>
      <c r="I425" s="78"/>
      <c r="J425" s="78"/>
      <c r="K425" s="78"/>
      <c r="L425" s="78"/>
      <c r="M425" s="78"/>
      <c r="N425" s="78"/>
      <c r="O425" s="78"/>
      <c r="P425" s="78"/>
      <c r="Q425" s="78"/>
      <c r="R425" s="78"/>
      <c r="S425" s="78"/>
      <c r="T425" s="78"/>
      <c r="U425" s="78"/>
      <c r="V425" s="78"/>
      <c r="W425" s="79"/>
      <c r="X425" s="79"/>
    </row>
    <row r="426" spans="1:24" ht="39.75" customHeight="1" x14ac:dyDescent="0.3">
      <c r="A426" s="78"/>
      <c r="B426" s="78"/>
      <c r="C426" s="78"/>
      <c r="D426" s="123"/>
      <c r="E426" s="124"/>
      <c r="F426" s="125"/>
      <c r="G426" s="125"/>
      <c r="H426" s="125"/>
      <c r="I426" s="78"/>
      <c r="J426" s="78"/>
      <c r="K426" s="78"/>
      <c r="L426" s="78"/>
      <c r="M426" s="78"/>
      <c r="N426" s="78"/>
      <c r="O426" s="78"/>
      <c r="P426" s="78"/>
      <c r="Q426" s="78"/>
      <c r="R426" s="78"/>
      <c r="S426" s="78"/>
      <c r="T426" s="78"/>
      <c r="U426" s="78"/>
      <c r="V426" s="78"/>
      <c r="W426" s="79"/>
      <c r="X426" s="79"/>
    </row>
    <row r="427" spans="1:24" ht="39.75" customHeight="1" x14ac:dyDescent="0.3">
      <c r="A427" s="78"/>
      <c r="B427" s="78"/>
      <c r="C427" s="78"/>
      <c r="D427" s="123"/>
      <c r="E427" s="124"/>
      <c r="F427" s="125"/>
      <c r="G427" s="125"/>
      <c r="H427" s="125"/>
      <c r="I427" s="78"/>
      <c r="J427" s="78"/>
      <c r="K427" s="78"/>
      <c r="L427" s="78"/>
      <c r="M427" s="78"/>
      <c r="N427" s="78"/>
      <c r="O427" s="78"/>
      <c r="P427" s="78"/>
      <c r="Q427" s="78"/>
      <c r="R427" s="78"/>
      <c r="S427" s="78"/>
      <c r="T427" s="78"/>
      <c r="U427" s="78"/>
      <c r="V427" s="78"/>
      <c r="W427" s="79"/>
      <c r="X427" s="79"/>
    </row>
    <row r="428" spans="1:24" ht="39.75" customHeight="1" x14ac:dyDescent="0.3">
      <c r="A428" s="78"/>
      <c r="B428" s="78"/>
      <c r="C428" s="78"/>
      <c r="D428" s="123"/>
      <c r="E428" s="124"/>
      <c r="F428" s="125"/>
      <c r="G428" s="125"/>
      <c r="H428" s="125"/>
      <c r="I428" s="78"/>
      <c r="J428" s="78"/>
      <c r="K428" s="78"/>
      <c r="L428" s="78"/>
      <c r="M428" s="78"/>
      <c r="N428" s="78"/>
      <c r="O428" s="78"/>
      <c r="P428" s="78"/>
      <c r="Q428" s="78"/>
      <c r="R428" s="78"/>
      <c r="S428" s="78"/>
      <c r="T428" s="78"/>
      <c r="U428" s="78"/>
      <c r="V428" s="78"/>
      <c r="W428" s="79"/>
      <c r="X428" s="79"/>
    </row>
    <row r="429" spans="1:24" ht="39.75" customHeight="1" x14ac:dyDescent="0.3">
      <c r="A429" s="78"/>
      <c r="B429" s="78"/>
      <c r="C429" s="78"/>
      <c r="D429" s="123"/>
      <c r="E429" s="124"/>
      <c r="F429" s="125"/>
      <c r="G429" s="125"/>
      <c r="H429" s="125"/>
      <c r="I429" s="78"/>
      <c r="J429" s="78"/>
      <c r="K429" s="78"/>
      <c r="L429" s="78"/>
      <c r="M429" s="78"/>
      <c r="N429" s="78"/>
      <c r="O429" s="78"/>
      <c r="P429" s="78"/>
      <c r="Q429" s="78"/>
      <c r="R429" s="78"/>
      <c r="S429" s="78"/>
      <c r="T429" s="78"/>
      <c r="U429" s="78"/>
      <c r="V429" s="78"/>
      <c r="W429" s="79"/>
      <c r="X429" s="79"/>
    </row>
    <row r="430" spans="1:24" ht="39.75" customHeight="1" x14ac:dyDescent="0.3">
      <c r="A430" s="78"/>
      <c r="B430" s="78"/>
      <c r="C430" s="78"/>
      <c r="D430" s="123"/>
      <c r="E430" s="124"/>
      <c r="F430" s="125"/>
      <c r="G430" s="125"/>
      <c r="H430" s="125"/>
      <c r="I430" s="78"/>
      <c r="J430" s="78"/>
      <c r="K430" s="78"/>
      <c r="L430" s="78"/>
      <c r="M430" s="78"/>
      <c r="N430" s="78"/>
      <c r="O430" s="78"/>
      <c r="P430" s="78"/>
      <c r="Q430" s="78"/>
      <c r="R430" s="78"/>
      <c r="S430" s="78"/>
      <c r="T430" s="78"/>
      <c r="U430" s="78"/>
      <c r="V430" s="78"/>
      <c r="W430" s="79"/>
      <c r="X430" s="79"/>
    </row>
    <row r="431" spans="1:24" ht="39.75" customHeight="1" x14ac:dyDescent="0.3">
      <c r="A431" s="78"/>
      <c r="B431" s="78"/>
      <c r="C431" s="78"/>
      <c r="D431" s="123"/>
      <c r="E431" s="124"/>
      <c r="F431" s="125"/>
      <c r="G431" s="125"/>
      <c r="H431" s="125"/>
      <c r="I431" s="78"/>
      <c r="J431" s="78"/>
      <c r="K431" s="78"/>
      <c r="L431" s="78"/>
      <c r="M431" s="78"/>
      <c r="N431" s="78"/>
      <c r="O431" s="78"/>
      <c r="P431" s="78"/>
      <c r="Q431" s="78"/>
      <c r="R431" s="78"/>
      <c r="S431" s="78"/>
      <c r="T431" s="78"/>
      <c r="U431" s="78"/>
      <c r="V431" s="78"/>
      <c r="W431" s="79"/>
      <c r="X431" s="79"/>
    </row>
    <row r="432" spans="1:24" ht="39.75" customHeight="1" x14ac:dyDescent="0.3">
      <c r="A432" s="78"/>
      <c r="B432" s="78"/>
      <c r="C432" s="78"/>
      <c r="D432" s="123"/>
      <c r="E432" s="124"/>
      <c r="F432" s="125"/>
      <c r="G432" s="125"/>
      <c r="H432" s="125"/>
      <c r="I432" s="78"/>
      <c r="J432" s="78"/>
      <c r="K432" s="78"/>
      <c r="L432" s="78"/>
      <c r="M432" s="78"/>
      <c r="N432" s="78"/>
      <c r="O432" s="78"/>
      <c r="P432" s="78"/>
      <c r="Q432" s="78"/>
      <c r="R432" s="78"/>
      <c r="S432" s="78"/>
      <c r="T432" s="78"/>
      <c r="U432" s="78"/>
      <c r="V432" s="78"/>
      <c r="W432" s="79"/>
      <c r="X432" s="79"/>
    </row>
    <row r="433" spans="1:24" ht="39.75" customHeight="1" x14ac:dyDescent="0.3">
      <c r="A433" s="78"/>
      <c r="B433" s="78"/>
      <c r="C433" s="78"/>
      <c r="D433" s="123"/>
      <c r="E433" s="124"/>
      <c r="F433" s="125"/>
      <c r="G433" s="125"/>
      <c r="H433" s="125"/>
      <c r="I433" s="78"/>
      <c r="J433" s="78"/>
      <c r="K433" s="78"/>
      <c r="L433" s="78"/>
      <c r="M433" s="78"/>
      <c r="N433" s="78"/>
      <c r="O433" s="78"/>
      <c r="P433" s="78"/>
      <c r="Q433" s="78"/>
      <c r="R433" s="78"/>
      <c r="S433" s="78"/>
      <c r="T433" s="78"/>
      <c r="U433" s="78"/>
      <c r="V433" s="78"/>
      <c r="W433" s="79"/>
      <c r="X433" s="79"/>
    </row>
    <row r="434" spans="1:24" ht="39.75" customHeight="1" x14ac:dyDescent="0.3">
      <c r="A434" s="78"/>
      <c r="B434" s="78"/>
      <c r="C434" s="78"/>
      <c r="D434" s="123"/>
      <c r="E434" s="124"/>
      <c r="F434" s="125"/>
      <c r="G434" s="125"/>
      <c r="H434" s="125"/>
      <c r="I434" s="78"/>
      <c r="J434" s="78"/>
      <c r="K434" s="78"/>
      <c r="L434" s="78"/>
      <c r="M434" s="78"/>
      <c r="N434" s="78"/>
      <c r="O434" s="78"/>
      <c r="P434" s="78"/>
      <c r="Q434" s="78"/>
      <c r="R434" s="78"/>
      <c r="S434" s="78"/>
      <c r="T434" s="78"/>
      <c r="U434" s="78"/>
      <c r="V434" s="78"/>
      <c r="W434" s="79"/>
      <c r="X434" s="79"/>
    </row>
    <row r="435" spans="1:24" ht="39.75" customHeight="1" x14ac:dyDescent="0.3">
      <c r="A435" s="78"/>
      <c r="B435" s="78"/>
      <c r="C435" s="78"/>
      <c r="D435" s="123"/>
      <c r="E435" s="124"/>
      <c r="F435" s="125"/>
      <c r="G435" s="125"/>
      <c r="H435" s="125"/>
      <c r="I435" s="78"/>
      <c r="J435" s="78"/>
      <c r="K435" s="78"/>
      <c r="L435" s="78"/>
      <c r="M435" s="78"/>
      <c r="N435" s="78"/>
      <c r="O435" s="78"/>
      <c r="P435" s="78"/>
      <c r="Q435" s="78"/>
      <c r="R435" s="78"/>
      <c r="S435" s="78"/>
      <c r="T435" s="78"/>
      <c r="U435" s="78"/>
      <c r="V435" s="78"/>
      <c r="W435" s="79"/>
      <c r="X435" s="79"/>
    </row>
    <row r="436" spans="1:24" ht="39.75" customHeight="1" x14ac:dyDescent="0.3">
      <c r="A436" s="78"/>
      <c r="B436" s="78"/>
      <c r="C436" s="78"/>
      <c r="D436" s="123"/>
      <c r="E436" s="124"/>
      <c r="F436" s="125"/>
      <c r="G436" s="125"/>
      <c r="H436" s="125"/>
      <c r="I436" s="78"/>
      <c r="J436" s="78"/>
      <c r="K436" s="78"/>
      <c r="L436" s="78"/>
      <c r="M436" s="78"/>
      <c r="N436" s="78"/>
      <c r="O436" s="78"/>
      <c r="P436" s="78"/>
      <c r="Q436" s="78"/>
      <c r="R436" s="78"/>
      <c r="S436" s="78"/>
      <c r="T436" s="78"/>
      <c r="U436" s="78"/>
      <c r="V436" s="78"/>
      <c r="W436" s="79"/>
      <c r="X436" s="79"/>
    </row>
    <row r="437" spans="1:24" ht="39.75" customHeight="1" x14ac:dyDescent="0.3">
      <c r="A437" s="78"/>
      <c r="B437" s="78"/>
      <c r="C437" s="78"/>
      <c r="D437" s="123"/>
      <c r="E437" s="124"/>
      <c r="F437" s="125"/>
      <c r="G437" s="125"/>
      <c r="H437" s="125"/>
      <c r="I437" s="78"/>
      <c r="J437" s="78"/>
      <c r="K437" s="78"/>
      <c r="L437" s="78"/>
      <c r="M437" s="78"/>
      <c r="N437" s="78"/>
      <c r="O437" s="78"/>
      <c r="P437" s="78"/>
      <c r="Q437" s="78"/>
      <c r="R437" s="78"/>
      <c r="S437" s="78"/>
      <c r="T437" s="78"/>
      <c r="U437" s="78"/>
      <c r="V437" s="78"/>
      <c r="W437" s="79"/>
      <c r="X437" s="79"/>
    </row>
    <row r="438" spans="1:24" ht="39.75" customHeight="1" x14ac:dyDescent="0.3">
      <c r="A438" s="78"/>
      <c r="B438" s="78"/>
      <c r="C438" s="78"/>
      <c r="D438" s="123"/>
      <c r="E438" s="124"/>
      <c r="F438" s="125"/>
      <c r="G438" s="125"/>
      <c r="H438" s="125"/>
      <c r="I438" s="78"/>
      <c r="J438" s="78"/>
      <c r="K438" s="78"/>
      <c r="L438" s="78"/>
      <c r="M438" s="78"/>
      <c r="N438" s="78"/>
      <c r="O438" s="78"/>
      <c r="P438" s="78"/>
      <c r="Q438" s="78"/>
      <c r="R438" s="78"/>
      <c r="S438" s="78"/>
      <c r="T438" s="78"/>
      <c r="U438" s="78"/>
      <c r="V438" s="78"/>
      <c r="W438" s="79"/>
      <c r="X438" s="79"/>
    </row>
    <row r="439" spans="1:24" ht="39.75" customHeight="1" x14ac:dyDescent="0.3">
      <c r="A439" s="78"/>
      <c r="B439" s="78"/>
      <c r="C439" s="78"/>
      <c r="D439" s="123"/>
      <c r="E439" s="124"/>
      <c r="F439" s="125"/>
      <c r="G439" s="125"/>
      <c r="H439" s="125"/>
      <c r="I439" s="78"/>
      <c r="J439" s="78"/>
      <c r="K439" s="78"/>
      <c r="L439" s="78"/>
      <c r="M439" s="78"/>
      <c r="N439" s="78"/>
      <c r="O439" s="78"/>
      <c r="P439" s="78"/>
      <c r="Q439" s="78"/>
      <c r="R439" s="78"/>
      <c r="S439" s="78"/>
      <c r="T439" s="78"/>
      <c r="U439" s="78"/>
      <c r="V439" s="78"/>
      <c r="W439" s="79"/>
      <c r="X439" s="79"/>
    </row>
    <row r="440" spans="1:24" ht="39.75" customHeight="1" x14ac:dyDescent="0.3">
      <c r="A440" s="78"/>
      <c r="B440" s="78"/>
      <c r="C440" s="78"/>
      <c r="D440" s="123"/>
      <c r="E440" s="124"/>
      <c r="F440" s="125"/>
      <c r="G440" s="125"/>
      <c r="H440" s="125"/>
      <c r="I440" s="78"/>
      <c r="J440" s="78"/>
      <c r="K440" s="78"/>
      <c r="L440" s="78"/>
      <c r="M440" s="78"/>
      <c r="N440" s="78"/>
      <c r="O440" s="78"/>
      <c r="P440" s="78"/>
      <c r="Q440" s="78"/>
      <c r="R440" s="78"/>
      <c r="S440" s="78"/>
      <c r="T440" s="78"/>
      <c r="U440" s="78"/>
      <c r="V440" s="78"/>
      <c r="W440" s="79"/>
      <c r="X440" s="79"/>
    </row>
    <row r="441" spans="1:24" ht="39.75" customHeight="1" x14ac:dyDescent="0.3">
      <c r="A441" s="78"/>
      <c r="B441" s="78"/>
      <c r="C441" s="78"/>
      <c r="D441" s="123"/>
      <c r="E441" s="124"/>
      <c r="F441" s="125"/>
      <c r="G441" s="125"/>
      <c r="H441" s="125"/>
      <c r="I441" s="78"/>
      <c r="J441" s="78"/>
      <c r="K441" s="78"/>
      <c r="L441" s="78"/>
      <c r="M441" s="78"/>
      <c r="N441" s="78"/>
      <c r="O441" s="78"/>
      <c r="P441" s="78"/>
      <c r="Q441" s="78"/>
      <c r="R441" s="78"/>
      <c r="S441" s="78"/>
      <c r="T441" s="78"/>
      <c r="U441" s="78"/>
      <c r="V441" s="78"/>
      <c r="W441" s="79"/>
      <c r="X441" s="79"/>
    </row>
    <row r="442" spans="1:24" ht="39.75" customHeight="1" x14ac:dyDescent="0.3">
      <c r="A442" s="78"/>
      <c r="B442" s="78"/>
      <c r="C442" s="78"/>
      <c r="D442" s="123"/>
      <c r="E442" s="124"/>
      <c r="F442" s="125"/>
      <c r="G442" s="125"/>
      <c r="H442" s="125"/>
      <c r="I442" s="78"/>
      <c r="J442" s="78"/>
      <c r="K442" s="78"/>
      <c r="L442" s="78"/>
      <c r="M442" s="78"/>
      <c r="N442" s="78"/>
      <c r="O442" s="78"/>
      <c r="P442" s="78"/>
      <c r="Q442" s="78"/>
      <c r="R442" s="78"/>
      <c r="S442" s="78"/>
      <c r="T442" s="78"/>
      <c r="U442" s="78"/>
      <c r="V442" s="78"/>
      <c r="W442" s="79"/>
      <c r="X442" s="79"/>
    </row>
    <row r="443" spans="1:24" ht="39.75" customHeight="1" x14ac:dyDescent="0.3">
      <c r="A443" s="78"/>
      <c r="B443" s="78"/>
      <c r="C443" s="78"/>
      <c r="D443" s="123"/>
      <c r="E443" s="124"/>
      <c r="F443" s="125"/>
      <c r="G443" s="125"/>
      <c r="H443" s="125"/>
      <c r="I443" s="78"/>
      <c r="J443" s="78"/>
      <c r="K443" s="78"/>
      <c r="L443" s="78"/>
      <c r="M443" s="78"/>
      <c r="N443" s="78"/>
      <c r="O443" s="78"/>
      <c r="P443" s="78"/>
      <c r="Q443" s="78"/>
      <c r="R443" s="78"/>
      <c r="S443" s="78"/>
      <c r="T443" s="78"/>
      <c r="U443" s="78"/>
      <c r="V443" s="78"/>
      <c r="W443" s="79"/>
      <c r="X443" s="79"/>
    </row>
    <row r="444" spans="1:24" ht="39.75" customHeight="1" x14ac:dyDescent="0.3">
      <c r="A444" s="78"/>
      <c r="B444" s="78"/>
      <c r="C444" s="78"/>
      <c r="D444" s="123"/>
      <c r="E444" s="124"/>
      <c r="F444" s="125"/>
      <c r="G444" s="125"/>
      <c r="H444" s="125"/>
      <c r="I444" s="78"/>
      <c r="J444" s="78"/>
      <c r="K444" s="78"/>
      <c r="L444" s="78"/>
      <c r="M444" s="78"/>
      <c r="N444" s="78"/>
      <c r="O444" s="78"/>
      <c r="P444" s="78"/>
      <c r="Q444" s="78"/>
      <c r="R444" s="78"/>
      <c r="S444" s="78"/>
      <c r="T444" s="78"/>
      <c r="U444" s="78"/>
      <c r="V444" s="78"/>
      <c r="W444" s="79"/>
      <c r="X444" s="79"/>
    </row>
    <row r="445" spans="1:24" ht="39.75" customHeight="1" x14ac:dyDescent="0.3">
      <c r="A445" s="78"/>
      <c r="B445" s="78"/>
      <c r="C445" s="78"/>
      <c r="D445" s="78"/>
      <c r="E445" s="78"/>
      <c r="F445" s="78"/>
      <c r="G445" s="78"/>
      <c r="H445" s="78"/>
      <c r="I445" s="78"/>
      <c r="J445" s="78"/>
      <c r="K445" s="78"/>
      <c r="L445" s="78"/>
      <c r="M445" s="78"/>
      <c r="N445" s="78"/>
      <c r="O445" s="78"/>
      <c r="P445" s="78"/>
      <c r="Q445" s="78"/>
      <c r="R445" s="78"/>
      <c r="S445" s="78"/>
      <c r="T445" s="78"/>
      <c r="U445" s="78"/>
      <c r="V445" s="78"/>
      <c r="W445" s="79"/>
      <c r="X445" s="79"/>
    </row>
    <row r="446" spans="1:24" ht="39.75" customHeight="1" x14ac:dyDescent="0.3">
      <c r="A446" s="78"/>
      <c r="B446" s="78"/>
      <c r="C446" s="78"/>
      <c r="D446" s="78"/>
      <c r="E446" s="78"/>
      <c r="F446" s="78"/>
      <c r="G446" s="78"/>
      <c r="H446" s="78"/>
      <c r="I446" s="78"/>
      <c r="J446" s="78"/>
      <c r="K446" s="78"/>
      <c r="L446" s="78"/>
      <c r="M446" s="78"/>
      <c r="N446" s="78"/>
      <c r="O446" s="78"/>
      <c r="P446" s="78"/>
      <c r="Q446" s="78"/>
      <c r="R446" s="78"/>
      <c r="S446" s="78"/>
      <c r="T446" s="78"/>
      <c r="U446" s="78"/>
      <c r="V446" s="78"/>
      <c r="W446" s="79"/>
      <c r="X446" s="79"/>
    </row>
    <row r="447" spans="1:24" ht="39.75" customHeight="1" x14ac:dyDescent="0.3">
      <c r="A447" s="78"/>
      <c r="B447" s="78"/>
      <c r="C447" s="78"/>
      <c r="D447" s="78"/>
      <c r="E447" s="78"/>
      <c r="F447" s="78"/>
      <c r="G447" s="78"/>
      <c r="H447" s="78"/>
      <c r="I447" s="78"/>
      <c r="J447" s="78"/>
      <c r="K447" s="78"/>
      <c r="L447" s="78"/>
      <c r="M447" s="78"/>
      <c r="N447" s="78"/>
      <c r="O447" s="78"/>
      <c r="P447" s="78"/>
      <c r="Q447" s="78"/>
      <c r="R447" s="78"/>
      <c r="S447" s="78"/>
      <c r="T447" s="78"/>
      <c r="U447" s="78"/>
      <c r="V447" s="78"/>
      <c r="W447" s="79"/>
      <c r="X447" s="79"/>
    </row>
    <row r="448" spans="1:24" ht="39.75" customHeight="1" x14ac:dyDescent="0.3">
      <c r="A448" s="78"/>
      <c r="B448" s="78"/>
      <c r="C448" s="78"/>
      <c r="D448" s="78"/>
      <c r="E448" s="78"/>
      <c r="F448" s="78"/>
      <c r="G448" s="78"/>
      <c r="H448" s="78"/>
      <c r="I448" s="78"/>
      <c r="J448" s="78"/>
      <c r="K448" s="78"/>
      <c r="L448" s="78"/>
      <c r="M448" s="78"/>
      <c r="N448" s="78"/>
      <c r="O448" s="78"/>
      <c r="P448" s="78"/>
      <c r="Q448" s="78"/>
      <c r="R448" s="78"/>
      <c r="S448" s="78"/>
      <c r="T448" s="78"/>
      <c r="U448" s="78"/>
      <c r="V448" s="78"/>
      <c r="W448" s="79"/>
      <c r="X448" s="79"/>
    </row>
    <row r="449" spans="1:24" ht="39.75" customHeight="1" x14ac:dyDescent="0.3">
      <c r="A449" s="78"/>
      <c r="B449" s="78"/>
      <c r="C449" s="78"/>
      <c r="D449" s="78"/>
      <c r="E449" s="78"/>
      <c r="F449" s="78"/>
      <c r="G449" s="78"/>
      <c r="H449" s="78"/>
      <c r="I449" s="78"/>
      <c r="J449" s="78"/>
      <c r="K449" s="78"/>
      <c r="L449" s="78"/>
      <c r="M449" s="78"/>
      <c r="N449" s="78"/>
      <c r="O449" s="78"/>
      <c r="P449" s="78"/>
      <c r="Q449" s="78"/>
      <c r="R449" s="78"/>
      <c r="S449" s="78"/>
      <c r="T449" s="78"/>
      <c r="U449" s="78"/>
      <c r="V449" s="78"/>
      <c r="W449" s="79"/>
      <c r="X449" s="79"/>
    </row>
    <row r="450" spans="1:24" ht="39.75" customHeight="1" x14ac:dyDescent="0.3">
      <c r="A450" s="78"/>
      <c r="B450" s="78"/>
      <c r="C450" s="78"/>
      <c r="D450" s="78"/>
      <c r="E450" s="78"/>
      <c r="F450" s="78"/>
      <c r="G450" s="78"/>
      <c r="H450" s="78"/>
      <c r="I450" s="78"/>
      <c r="J450" s="78"/>
      <c r="K450" s="78"/>
      <c r="L450" s="78"/>
      <c r="M450" s="78"/>
      <c r="N450" s="78"/>
      <c r="O450" s="78"/>
      <c r="P450" s="78"/>
      <c r="Q450" s="78"/>
      <c r="R450" s="78"/>
      <c r="S450" s="78"/>
      <c r="T450" s="78"/>
      <c r="U450" s="78"/>
      <c r="V450" s="78"/>
      <c r="W450" s="79"/>
      <c r="X450" s="79"/>
    </row>
    <row r="451" spans="1:24" ht="39.75" customHeight="1" x14ac:dyDescent="0.3">
      <c r="A451" s="78"/>
      <c r="B451" s="78"/>
      <c r="C451" s="78"/>
      <c r="D451" s="78"/>
      <c r="E451" s="78"/>
      <c r="F451" s="78"/>
      <c r="G451" s="78"/>
      <c r="H451" s="78"/>
      <c r="I451" s="78"/>
      <c r="J451" s="78"/>
      <c r="K451" s="78"/>
      <c r="L451" s="78"/>
      <c r="M451" s="78"/>
      <c r="N451" s="78"/>
      <c r="O451" s="78"/>
      <c r="P451" s="78"/>
      <c r="Q451" s="78"/>
      <c r="R451" s="78"/>
      <c r="S451" s="78"/>
      <c r="T451" s="78"/>
      <c r="U451" s="78"/>
      <c r="V451" s="78"/>
      <c r="W451" s="79"/>
      <c r="X451" s="79"/>
    </row>
    <row r="452" spans="1:24" ht="39.75" customHeight="1" x14ac:dyDescent="0.3">
      <c r="A452" s="78"/>
      <c r="B452" s="78"/>
      <c r="C452" s="78"/>
      <c r="D452" s="78"/>
      <c r="E452" s="78"/>
      <c r="F452" s="78"/>
      <c r="G452" s="78"/>
      <c r="H452" s="78"/>
      <c r="I452" s="78"/>
      <c r="J452" s="78"/>
      <c r="K452" s="78"/>
      <c r="L452" s="78"/>
      <c r="M452" s="78"/>
      <c r="N452" s="78"/>
      <c r="O452" s="78"/>
      <c r="P452" s="78"/>
      <c r="Q452" s="78"/>
      <c r="R452" s="78"/>
      <c r="S452" s="78"/>
      <c r="T452" s="78"/>
      <c r="U452" s="78"/>
      <c r="V452" s="78"/>
      <c r="W452" s="79"/>
      <c r="X452" s="79"/>
    </row>
    <row r="453" spans="1:24" ht="39.75" customHeight="1" x14ac:dyDescent="0.3">
      <c r="A453" s="78"/>
      <c r="B453" s="78"/>
      <c r="C453" s="78"/>
      <c r="D453" s="78"/>
      <c r="E453" s="78"/>
      <c r="F453" s="78"/>
      <c r="G453" s="78"/>
      <c r="H453" s="78"/>
      <c r="I453" s="78"/>
      <c r="J453" s="78"/>
      <c r="K453" s="78"/>
      <c r="L453" s="78"/>
      <c r="M453" s="78"/>
      <c r="N453" s="78"/>
      <c r="O453" s="78"/>
      <c r="P453" s="78"/>
      <c r="Q453" s="78"/>
      <c r="R453" s="78"/>
      <c r="S453" s="78"/>
      <c r="T453" s="78"/>
      <c r="U453" s="78"/>
      <c r="V453" s="78"/>
      <c r="W453" s="79"/>
      <c r="X453" s="79"/>
    </row>
    <row r="454" spans="1:24" ht="39.75" customHeight="1" x14ac:dyDescent="0.3">
      <c r="A454" s="78"/>
      <c r="B454" s="78"/>
      <c r="C454" s="78"/>
      <c r="D454" s="78"/>
      <c r="E454" s="78"/>
      <c r="F454" s="78"/>
      <c r="G454" s="78"/>
      <c r="H454" s="78"/>
      <c r="I454" s="78"/>
      <c r="J454" s="78"/>
      <c r="K454" s="78"/>
      <c r="L454" s="78"/>
      <c r="M454" s="78"/>
      <c r="N454" s="78"/>
      <c r="O454" s="78"/>
      <c r="P454" s="78"/>
      <c r="Q454" s="78"/>
      <c r="R454" s="78"/>
      <c r="S454" s="78"/>
      <c r="T454" s="78"/>
      <c r="U454" s="78"/>
      <c r="V454" s="78"/>
      <c r="W454" s="79"/>
      <c r="X454" s="79"/>
    </row>
    <row r="455" spans="1:24" ht="39.75" customHeight="1" x14ac:dyDescent="0.3">
      <c r="A455" s="78"/>
      <c r="B455" s="78"/>
      <c r="C455" s="78"/>
      <c r="D455" s="78"/>
      <c r="E455" s="78"/>
      <c r="F455" s="78"/>
      <c r="G455" s="78"/>
      <c r="H455" s="78"/>
      <c r="I455" s="78"/>
      <c r="J455" s="78"/>
      <c r="K455" s="78"/>
      <c r="L455" s="78"/>
      <c r="M455" s="78"/>
      <c r="N455" s="78"/>
      <c r="O455" s="78"/>
      <c r="P455" s="78"/>
      <c r="Q455" s="78"/>
      <c r="R455" s="78"/>
      <c r="S455" s="78"/>
      <c r="T455" s="78"/>
      <c r="U455" s="78"/>
      <c r="V455" s="78"/>
      <c r="W455" s="79"/>
      <c r="X455" s="79"/>
    </row>
    <row r="456" spans="1:24" ht="39.75" customHeight="1" x14ac:dyDescent="0.3">
      <c r="A456" s="78"/>
      <c r="B456" s="78"/>
      <c r="C456" s="78"/>
      <c r="D456" s="78"/>
      <c r="E456" s="78"/>
      <c r="F456" s="78"/>
      <c r="G456" s="78"/>
      <c r="H456" s="78"/>
      <c r="I456" s="78"/>
      <c r="J456" s="78"/>
      <c r="K456" s="78"/>
      <c r="L456" s="78"/>
      <c r="M456" s="78"/>
      <c r="N456" s="78"/>
      <c r="O456" s="78"/>
      <c r="P456" s="78"/>
      <c r="Q456" s="78"/>
      <c r="R456" s="78"/>
      <c r="S456" s="78"/>
      <c r="T456" s="78"/>
      <c r="U456" s="78"/>
      <c r="V456" s="78"/>
      <c r="W456" s="79"/>
      <c r="X456" s="79"/>
    </row>
    <row r="457" spans="1:24" ht="39.75" customHeight="1" x14ac:dyDescent="0.3">
      <c r="A457" s="78"/>
      <c r="B457" s="78"/>
      <c r="C457" s="78"/>
      <c r="D457" s="78"/>
      <c r="E457" s="78"/>
      <c r="F457" s="78"/>
      <c r="G457" s="78"/>
      <c r="H457" s="78"/>
      <c r="I457" s="78"/>
      <c r="J457" s="78"/>
      <c r="K457" s="78"/>
      <c r="L457" s="78"/>
      <c r="M457" s="78"/>
      <c r="N457" s="78"/>
      <c r="O457" s="78"/>
      <c r="P457" s="78"/>
      <c r="Q457" s="78"/>
      <c r="R457" s="78"/>
      <c r="S457" s="78"/>
      <c r="T457" s="78"/>
      <c r="U457" s="78"/>
      <c r="V457" s="78"/>
      <c r="W457" s="79"/>
      <c r="X457" s="79"/>
    </row>
    <row r="458" spans="1:24" ht="39.75" customHeight="1" x14ac:dyDescent="0.3">
      <c r="A458" s="78"/>
      <c r="B458" s="78"/>
      <c r="C458" s="78"/>
      <c r="D458" s="78"/>
      <c r="E458" s="78"/>
      <c r="F458" s="78"/>
      <c r="G458" s="78"/>
      <c r="H458" s="78"/>
      <c r="I458" s="78"/>
      <c r="J458" s="78"/>
      <c r="K458" s="78"/>
      <c r="L458" s="78"/>
      <c r="M458" s="78"/>
      <c r="N458" s="78"/>
      <c r="O458" s="78"/>
      <c r="P458" s="78"/>
      <c r="Q458" s="78"/>
      <c r="R458" s="78"/>
      <c r="S458" s="78"/>
      <c r="T458" s="78"/>
      <c r="U458" s="78"/>
      <c r="V458" s="78"/>
      <c r="W458" s="79"/>
      <c r="X458" s="79"/>
    </row>
    <row r="459" spans="1:24" ht="39.75" customHeight="1" x14ac:dyDescent="0.3">
      <c r="A459" s="78"/>
      <c r="B459" s="78"/>
      <c r="C459" s="78"/>
      <c r="D459" s="78"/>
      <c r="E459" s="78"/>
      <c r="F459" s="78"/>
      <c r="G459" s="78"/>
      <c r="H459" s="78"/>
      <c r="I459" s="78"/>
      <c r="J459" s="78"/>
      <c r="K459" s="78"/>
      <c r="L459" s="78"/>
      <c r="M459" s="78"/>
      <c r="N459" s="78"/>
      <c r="O459" s="78"/>
      <c r="P459" s="78"/>
      <c r="Q459" s="78"/>
      <c r="R459" s="78"/>
      <c r="S459" s="78"/>
      <c r="T459" s="78"/>
      <c r="U459" s="78"/>
      <c r="V459" s="78"/>
      <c r="W459" s="79"/>
      <c r="X459" s="79"/>
    </row>
    <row r="460" spans="1:24" ht="39.75" customHeight="1" x14ac:dyDescent="0.3">
      <c r="A460" s="78"/>
      <c r="B460" s="78"/>
      <c r="C460" s="78"/>
      <c r="D460" s="78"/>
      <c r="E460" s="78"/>
      <c r="F460" s="78"/>
      <c r="G460" s="78"/>
      <c r="H460" s="78"/>
      <c r="I460" s="78"/>
      <c r="J460" s="78"/>
      <c r="K460" s="78"/>
      <c r="L460" s="78"/>
      <c r="M460" s="78"/>
      <c r="N460" s="78"/>
      <c r="O460" s="78"/>
      <c r="P460" s="78"/>
      <c r="Q460" s="78"/>
      <c r="R460" s="78"/>
      <c r="S460" s="78"/>
      <c r="T460" s="78"/>
      <c r="U460" s="78"/>
      <c r="V460" s="78"/>
      <c r="W460" s="79"/>
      <c r="X460" s="79"/>
    </row>
    <row r="461" spans="1:24" ht="39.75" customHeight="1" x14ac:dyDescent="0.3">
      <c r="A461" s="78"/>
      <c r="B461" s="78"/>
      <c r="C461" s="78"/>
      <c r="D461" s="78"/>
      <c r="E461" s="78"/>
      <c r="F461" s="78"/>
      <c r="G461" s="78"/>
      <c r="H461" s="78"/>
      <c r="I461" s="78"/>
      <c r="J461" s="78"/>
      <c r="K461" s="78"/>
      <c r="L461" s="78"/>
      <c r="M461" s="78"/>
      <c r="N461" s="78"/>
      <c r="O461" s="78"/>
      <c r="P461" s="78"/>
      <c r="Q461" s="78"/>
      <c r="R461" s="78"/>
      <c r="S461" s="78"/>
      <c r="T461" s="78"/>
      <c r="U461" s="78"/>
      <c r="V461" s="78"/>
      <c r="W461" s="79"/>
      <c r="X461" s="79"/>
    </row>
    <row r="462" spans="1:24" ht="39.75" customHeight="1" x14ac:dyDescent="0.3">
      <c r="A462" s="78"/>
      <c r="B462" s="78"/>
      <c r="C462" s="78"/>
      <c r="D462" s="78"/>
      <c r="E462" s="78"/>
      <c r="F462" s="78"/>
      <c r="G462" s="78"/>
      <c r="H462" s="78"/>
      <c r="I462" s="78"/>
      <c r="J462" s="78"/>
      <c r="K462" s="78"/>
      <c r="L462" s="78"/>
      <c r="M462" s="78"/>
      <c r="N462" s="78"/>
      <c r="O462" s="78"/>
      <c r="P462" s="78"/>
      <c r="Q462" s="78"/>
      <c r="R462" s="78"/>
      <c r="S462" s="78"/>
      <c r="T462" s="78"/>
      <c r="U462" s="78"/>
      <c r="V462" s="78"/>
      <c r="W462" s="79"/>
      <c r="X462" s="79"/>
    </row>
    <row r="463" spans="1:24" ht="39.75" customHeight="1" x14ac:dyDescent="0.3">
      <c r="A463" s="78"/>
      <c r="B463" s="78"/>
      <c r="C463" s="78"/>
      <c r="D463" s="78"/>
      <c r="E463" s="78"/>
      <c r="F463" s="78"/>
      <c r="G463" s="78"/>
      <c r="H463" s="78"/>
      <c r="I463" s="78"/>
      <c r="J463" s="78"/>
      <c r="K463" s="78"/>
      <c r="L463" s="78"/>
      <c r="M463" s="78"/>
      <c r="N463" s="78"/>
      <c r="O463" s="78"/>
      <c r="P463" s="78"/>
      <c r="Q463" s="78"/>
      <c r="R463" s="78"/>
      <c r="S463" s="78"/>
      <c r="T463" s="78"/>
      <c r="U463" s="78"/>
      <c r="V463" s="78"/>
      <c r="W463" s="79"/>
      <c r="X463" s="79"/>
    </row>
    <row r="464" spans="1:24" ht="39.75" customHeight="1" x14ac:dyDescent="0.3">
      <c r="A464" s="78"/>
      <c r="B464" s="78"/>
      <c r="C464" s="78"/>
      <c r="D464" s="78"/>
      <c r="E464" s="78"/>
      <c r="F464" s="78"/>
      <c r="G464" s="78"/>
      <c r="H464" s="78"/>
      <c r="I464" s="78"/>
      <c r="J464" s="78"/>
      <c r="K464" s="78"/>
      <c r="L464" s="78"/>
      <c r="M464" s="78"/>
      <c r="N464" s="78"/>
      <c r="O464" s="78"/>
      <c r="P464" s="78"/>
      <c r="Q464" s="78"/>
      <c r="R464" s="78"/>
      <c r="S464" s="78"/>
      <c r="T464" s="78"/>
      <c r="U464" s="78"/>
      <c r="V464" s="78"/>
      <c r="W464" s="79"/>
      <c r="X464" s="79"/>
    </row>
    <row r="465" spans="1:24" ht="39.75" customHeight="1" x14ac:dyDescent="0.3">
      <c r="A465" s="78"/>
      <c r="B465" s="78"/>
      <c r="C465" s="78"/>
      <c r="D465" s="78"/>
      <c r="E465" s="78"/>
      <c r="F465" s="78"/>
      <c r="G465" s="78"/>
      <c r="H465" s="78"/>
      <c r="I465" s="78"/>
      <c r="J465" s="78"/>
      <c r="K465" s="78"/>
      <c r="L465" s="78"/>
      <c r="M465" s="78"/>
      <c r="N465" s="78"/>
      <c r="O465" s="78"/>
      <c r="P465" s="78"/>
      <c r="Q465" s="78"/>
      <c r="R465" s="78"/>
      <c r="S465" s="78"/>
      <c r="T465" s="78"/>
      <c r="U465" s="78"/>
      <c r="V465" s="78"/>
      <c r="W465" s="79"/>
      <c r="X465" s="79"/>
    </row>
    <row r="466" spans="1:24" ht="39.75" customHeight="1" x14ac:dyDescent="0.3">
      <c r="A466" s="78"/>
      <c r="B466" s="78"/>
      <c r="C466" s="78"/>
      <c r="D466" s="78"/>
      <c r="E466" s="78"/>
      <c r="F466" s="78"/>
      <c r="G466" s="78"/>
      <c r="H466" s="78"/>
      <c r="I466" s="78"/>
      <c r="J466" s="78"/>
      <c r="K466" s="78"/>
      <c r="L466" s="78"/>
      <c r="M466" s="78"/>
      <c r="N466" s="78"/>
      <c r="O466" s="78"/>
      <c r="P466" s="78"/>
      <c r="Q466" s="78"/>
      <c r="R466" s="78"/>
      <c r="S466" s="78"/>
      <c r="T466" s="78"/>
      <c r="U466" s="78"/>
      <c r="V466" s="78"/>
      <c r="W466" s="79"/>
      <c r="X466" s="79"/>
    </row>
    <row r="467" spans="1:24" ht="39.75" customHeight="1" x14ac:dyDescent="0.3">
      <c r="A467" s="78"/>
      <c r="B467" s="78"/>
      <c r="C467" s="78"/>
      <c r="D467" s="78"/>
      <c r="E467" s="78"/>
      <c r="F467" s="78"/>
      <c r="G467" s="78"/>
      <c r="H467" s="78"/>
      <c r="I467" s="78"/>
      <c r="J467" s="78"/>
      <c r="K467" s="78"/>
      <c r="L467" s="78"/>
      <c r="M467" s="78"/>
      <c r="N467" s="78"/>
      <c r="O467" s="78"/>
      <c r="P467" s="78"/>
      <c r="Q467" s="78"/>
      <c r="R467" s="78"/>
      <c r="S467" s="78"/>
      <c r="T467" s="78"/>
      <c r="U467" s="78"/>
      <c r="V467" s="78"/>
      <c r="W467" s="79"/>
      <c r="X467" s="79"/>
    </row>
    <row r="468" spans="1:24" ht="39.75" customHeight="1" x14ac:dyDescent="0.3">
      <c r="A468" s="78"/>
      <c r="B468" s="78"/>
      <c r="C468" s="78"/>
      <c r="D468" s="78"/>
      <c r="E468" s="78"/>
      <c r="F468" s="78"/>
      <c r="G468" s="78"/>
      <c r="H468" s="78"/>
      <c r="I468" s="78"/>
      <c r="J468" s="78"/>
      <c r="K468" s="78"/>
      <c r="L468" s="78"/>
      <c r="M468" s="78"/>
      <c r="N468" s="78"/>
      <c r="O468" s="78"/>
      <c r="P468" s="78"/>
      <c r="Q468" s="78"/>
      <c r="R468" s="78"/>
      <c r="S468" s="78"/>
      <c r="T468" s="78"/>
      <c r="U468" s="78"/>
      <c r="V468" s="78"/>
      <c r="W468" s="79"/>
      <c r="X468" s="79"/>
    </row>
    <row r="469" spans="1:24" ht="39.75" customHeight="1" x14ac:dyDescent="0.3">
      <c r="A469" s="78"/>
      <c r="B469" s="78"/>
      <c r="C469" s="78"/>
      <c r="D469" s="78"/>
      <c r="E469" s="78"/>
      <c r="F469" s="78"/>
      <c r="G469" s="78"/>
      <c r="H469" s="78"/>
      <c r="I469" s="78"/>
      <c r="J469" s="78"/>
      <c r="K469" s="78"/>
      <c r="L469" s="78"/>
      <c r="M469" s="78"/>
      <c r="N469" s="78"/>
      <c r="O469" s="78"/>
      <c r="P469" s="78"/>
      <c r="Q469" s="78"/>
      <c r="R469" s="78"/>
      <c r="S469" s="78"/>
      <c r="T469" s="78"/>
      <c r="U469" s="78"/>
      <c r="V469" s="78"/>
      <c r="W469" s="79"/>
      <c r="X469" s="79"/>
    </row>
    <row r="470" spans="1:24" ht="39.75" customHeight="1" x14ac:dyDescent="0.3">
      <c r="A470" s="78"/>
      <c r="B470" s="78"/>
      <c r="C470" s="78"/>
      <c r="D470" s="78"/>
      <c r="E470" s="78"/>
      <c r="F470" s="78"/>
      <c r="G470" s="78"/>
      <c r="H470" s="78"/>
      <c r="I470" s="78"/>
      <c r="J470" s="78"/>
      <c r="K470" s="78"/>
      <c r="L470" s="78"/>
      <c r="M470" s="78"/>
      <c r="N470" s="78"/>
      <c r="O470" s="78"/>
      <c r="P470" s="78"/>
      <c r="Q470" s="78"/>
      <c r="R470" s="78"/>
      <c r="S470" s="78"/>
      <c r="T470" s="78"/>
      <c r="U470" s="78"/>
      <c r="V470" s="78"/>
      <c r="W470" s="79"/>
      <c r="X470" s="79"/>
    </row>
    <row r="471" spans="1:24" ht="39.75" customHeight="1" x14ac:dyDescent="0.3">
      <c r="A471" s="78"/>
      <c r="B471" s="78"/>
      <c r="C471" s="78"/>
      <c r="D471" s="78"/>
      <c r="E471" s="78"/>
      <c r="F471" s="78"/>
      <c r="G471" s="78"/>
      <c r="H471" s="78"/>
      <c r="I471" s="78"/>
      <c r="J471" s="78"/>
      <c r="K471" s="78"/>
      <c r="L471" s="78"/>
      <c r="M471" s="78"/>
      <c r="N471" s="78"/>
      <c r="O471" s="78"/>
      <c r="P471" s="78"/>
      <c r="Q471" s="78"/>
      <c r="R471" s="78"/>
      <c r="S471" s="78"/>
      <c r="T471" s="78"/>
      <c r="U471" s="78"/>
      <c r="V471" s="78"/>
      <c r="W471" s="79"/>
      <c r="X471" s="79"/>
    </row>
    <row r="472" spans="1:24" ht="39.75" customHeight="1" x14ac:dyDescent="0.3">
      <c r="A472" s="78"/>
      <c r="B472" s="78"/>
      <c r="C472" s="78"/>
      <c r="D472" s="78"/>
      <c r="E472" s="78"/>
      <c r="F472" s="78"/>
      <c r="G472" s="78"/>
      <c r="H472" s="78"/>
      <c r="I472" s="78"/>
      <c r="J472" s="78"/>
      <c r="K472" s="78"/>
      <c r="L472" s="78"/>
      <c r="M472" s="78"/>
      <c r="N472" s="78"/>
      <c r="O472" s="78"/>
      <c r="P472" s="78"/>
      <c r="Q472" s="78"/>
      <c r="R472" s="78"/>
      <c r="S472" s="78"/>
      <c r="T472" s="78"/>
      <c r="U472" s="78"/>
      <c r="V472" s="78"/>
      <c r="W472" s="79"/>
      <c r="X472" s="79"/>
    </row>
    <row r="473" spans="1:24" ht="39.75" customHeight="1" x14ac:dyDescent="0.3">
      <c r="A473" s="78"/>
      <c r="B473" s="78"/>
      <c r="C473" s="78"/>
      <c r="D473" s="78"/>
      <c r="E473" s="78"/>
      <c r="F473" s="78"/>
      <c r="G473" s="78"/>
      <c r="H473" s="78"/>
      <c r="I473" s="78"/>
      <c r="J473" s="78"/>
      <c r="K473" s="78"/>
      <c r="L473" s="78"/>
      <c r="M473" s="78"/>
      <c r="N473" s="78"/>
      <c r="O473" s="78"/>
      <c r="P473" s="78"/>
      <c r="Q473" s="78"/>
      <c r="R473" s="78"/>
      <c r="S473" s="78"/>
      <c r="T473" s="78"/>
      <c r="U473" s="78"/>
      <c r="V473" s="78"/>
      <c r="W473" s="79"/>
      <c r="X473" s="79"/>
    </row>
    <row r="474" spans="1:24" ht="39.75" customHeight="1" x14ac:dyDescent="0.3">
      <c r="A474" s="78"/>
      <c r="B474" s="78"/>
      <c r="C474" s="78"/>
      <c r="D474" s="78"/>
      <c r="E474" s="78"/>
      <c r="F474" s="78"/>
      <c r="G474" s="78"/>
      <c r="H474" s="78"/>
      <c r="I474" s="78"/>
      <c r="J474" s="78"/>
      <c r="K474" s="78"/>
      <c r="L474" s="78"/>
      <c r="M474" s="78"/>
      <c r="N474" s="78"/>
      <c r="O474" s="78"/>
      <c r="P474" s="78"/>
      <c r="Q474" s="78"/>
      <c r="R474" s="78"/>
      <c r="S474" s="78"/>
      <c r="T474" s="78"/>
      <c r="U474" s="78"/>
      <c r="V474" s="78"/>
      <c r="W474" s="79"/>
      <c r="X474" s="79"/>
    </row>
    <row r="475" spans="1:24" ht="39.75" customHeight="1" x14ac:dyDescent="0.3">
      <c r="A475" s="78"/>
      <c r="B475" s="78"/>
      <c r="C475" s="78"/>
      <c r="D475" s="78"/>
      <c r="E475" s="78"/>
      <c r="F475" s="78"/>
      <c r="G475" s="78"/>
      <c r="H475" s="78"/>
      <c r="I475" s="78"/>
      <c r="J475" s="78"/>
      <c r="K475" s="78"/>
      <c r="L475" s="78"/>
      <c r="M475" s="78"/>
      <c r="N475" s="78"/>
      <c r="O475" s="78"/>
      <c r="P475" s="78"/>
      <c r="Q475" s="78"/>
      <c r="R475" s="78"/>
      <c r="S475" s="78"/>
      <c r="T475" s="78"/>
      <c r="U475" s="78"/>
      <c r="V475" s="78"/>
      <c r="W475" s="79"/>
      <c r="X475" s="79"/>
    </row>
    <row r="476" spans="1:24" ht="39.75" customHeight="1" x14ac:dyDescent="0.3">
      <c r="A476" s="78"/>
      <c r="B476" s="78"/>
      <c r="C476" s="78"/>
      <c r="D476" s="78"/>
      <c r="E476" s="78"/>
      <c r="F476" s="78"/>
      <c r="G476" s="78"/>
      <c r="H476" s="78"/>
      <c r="I476" s="78"/>
      <c r="J476" s="78"/>
      <c r="K476" s="78"/>
      <c r="L476" s="78"/>
      <c r="M476" s="78"/>
      <c r="N476" s="78"/>
      <c r="O476" s="78"/>
      <c r="P476" s="78"/>
      <c r="Q476" s="78"/>
      <c r="R476" s="78"/>
      <c r="S476" s="78"/>
      <c r="T476" s="78"/>
      <c r="U476" s="78"/>
      <c r="V476" s="78"/>
      <c r="W476" s="79"/>
      <c r="X476" s="79"/>
    </row>
    <row r="477" spans="1:24" ht="39.75" customHeight="1" x14ac:dyDescent="0.3">
      <c r="A477" s="78"/>
      <c r="B477" s="78"/>
      <c r="C477" s="78"/>
      <c r="D477" s="78"/>
      <c r="E477" s="78"/>
      <c r="F477" s="78"/>
      <c r="G477" s="78"/>
      <c r="H477" s="78"/>
      <c r="I477" s="78"/>
      <c r="J477" s="78"/>
      <c r="K477" s="78"/>
      <c r="L477" s="78"/>
      <c r="M477" s="78"/>
      <c r="N477" s="78"/>
      <c r="O477" s="78"/>
      <c r="P477" s="78"/>
      <c r="Q477" s="78"/>
      <c r="R477" s="78"/>
      <c r="S477" s="78"/>
      <c r="T477" s="78"/>
      <c r="U477" s="78"/>
      <c r="V477" s="78"/>
      <c r="W477" s="79"/>
      <c r="X477" s="79"/>
    </row>
    <row r="478" spans="1:24" ht="39.75" customHeight="1" x14ac:dyDescent="0.3">
      <c r="A478" s="78"/>
      <c r="B478" s="78"/>
      <c r="C478" s="78"/>
      <c r="D478" s="78"/>
      <c r="E478" s="78"/>
      <c r="F478" s="78"/>
      <c r="G478" s="78"/>
      <c r="H478" s="78"/>
      <c r="I478" s="78"/>
      <c r="J478" s="78"/>
      <c r="K478" s="78"/>
      <c r="L478" s="78"/>
      <c r="M478" s="78"/>
      <c r="N478" s="78"/>
      <c r="O478" s="78"/>
      <c r="P478" s="78"/>
      <c r="Q478" s="78"/>
      <c r="R478" s="78"/>
      <c r="S478" s="78"/>
      <c r="T478" s="78"/>
      <c r="U478" s="78"/>
      <c r="V478" s="78"/>
      <c r="W478" s="79"/>
      <c r="X478" s="79"/>
    </row>
    <row r="479" spans="1:24" ht="39.75" customHeight="1" x14ac:dyDescent="0.3">
      <c r="A479" s="78"/>
      <c r="B479" s="78"/>
      <c r="C479" s="78"/>
      <c r="D479" s="78"/>
      <c r="E479" s="78"/>
      <c r="F479" s="78"/>
      <c r="G479" s="78"/>
      <c r="H479" s="78"/>
      <c r="I479" s="78"/>
      <c r="J479" s="78"/>
      <c r="K479" s="78"/>
      <c r="L479" s="78"/>
      <c r="M479" s="78"/>
      <c r="N479" s="78"/>
      <c r="O479" s="78"/>
      <c r="P479" s="78"/>
      <c r="Q479" s="78"/>
      <c r="R479" s="78"/>
      <c r="S479" s="78"/>
      <c r="T479" s="78"/>
      <c r="U479" s="78"/>
      <c r="V479" s="78"/>
      <c r="W479" s="79"/>
      <c r="X479" s="79"/>
    </row>
    <row r="480" spans="1:24" ht="39.75" customHeight="1" x14ac:dyDescent="0.3">
      <c r="A480" s="78"/>
      <c r="B480" s="78"/>
      <c r="C480" s="78"/>
      <c r="D480" s="78"/>
      <c r="E480" s="78"/>
      <c r="F480" s="78"/>
      <c r="G480" s="78"/>
      <c r="H480" s="78"/>
      <c r="I480" s="78"/>
      <c r="J480" s="78"/>
      <c r="K480" s="78"/>
      <c r="L480" s="78"/>
      <c r="M480" s="78"/>
      <c r="N480" s="78"/>
      <c r="O480" s="78"/>
      <c r="P480" s="78"/>
      <c r="Q480" s="78"/>
      <c r="R480" s="78"/>
      <c r="S480" s="78"/>
      <c r="T480" s="78"/>
      <c r="U480" s="78"/>
      <c r="V480" s="78"/>
      <c r="W480" s="79"/>
      <c r="X480" s="79"/>
    </row>
    <row r="481" spans="1:24" ht="39.75" customHeight="1" x14ac:dyDescent="0.3">
      <c r="A481" s="78"/>
      <c r="B481" s="78"/>
      <c r="C481" s="78"/>
      <c r="D481" s="78"/>
      <c r="E481" s="78"/>
      <c r="F481" s="78"/>
      <c r="G481" s="78"/>
      <c r="H481" s="78"/>
      <c r="I481" s="78"/>
      <c r="J481" s="78"/>
      <c r="K481" s="78"/>
      <c r="L481" s="78"/>
      <c r="M481" s="78"/>
      <c r="N481" s="78"/>
      <c r="O481" s="78"/>
      <c r="P481" s="78"/>
      <c r="Q481" s="78"/>
      <c r="R481" s="78"/>
      <c r="S481" s="78"/>
      <c r="T481" s="78"/>
      <c r="U481" s="78"/>
      <c r="V481" s="78"/>
      <c r="W481" s="79"/>
      <c r="X481" s="79"/>
    </row>
    <row r="482" spans="1:24" ht="39.75" customHeight="1" x14ac:dyDescent="0.3">
      <c r="A482" s="78"/>
      <c r="B482" s="78"/>
      <c r="C482" s="78"/>
      <c r="D482" s="78"/>
      <c r="E482" s="78"/>
      <c r="F482" s="78"/>
      <c r="G482" s="78"/>
      <c r="H482" s="78"/>
      <c r="I482" s="78"/>
      <c r="J482" s="78"/>
      <c r="K482" s="78"/>
      <c r="L482" s="78"/>
      <c r="M482" s="78"/>
      <c r="N482" s="78"/>
      <c r="O482" s="78"/>
      <c r="P482" s="78"/>
      <c r="Q482" s="78"/>
      <c r="R482" s="78"/>
      <c r="S482" s="78"/>
      <c r="T482" s="78"/>
      <c r="U482" s="78"/>
      <c r="V482" s="78"/>
      <c r="W482" s="79"/>
      <c r="X482" s="79"/>
    </row>
    <row r="483" spans="1:24" ht="39.75" customHeight="1" x14ac:dyDescent="0.3">
      <c r="A483" s="78"/>
      <c r="B483" s="78"/>
      <c r="C483" s="78"/>
      <c r="D483" s="78"/>
      <c r="E483" s="78"/>
      <c r="F483" s="78"/>
      <c r="G483" s="78"/>
      <c r="H483" s="78"/>
      <c r="I483" s="78"/>
      <c r="J483" s="78"/>
      <c r="K483" s="78"/>
      <c r="L483" s="78"/>
      <c r="M483" s="78"/>
      <c r="N483" s="78"/>
      <c r="O483" s="78"/>
      <c r="P483" s="78"/>
      <c r="Q483" s="78"/>
      <c r="R483" s="78"/>
      <c r="S483" s="78"/>
      <c r="T483" s="78"/>
      <c r="U483" s="78"/>
      <c r="V483" s="78"/>
      <c r="W483" s="79"/>
      <c r="X483" s="79"/>
    </row>
    <row r="484" spans="1:24" ht="39.75" customHeight="1" x14ac:dyDescent="0.3">
      <c r="A484" s="78"/>
      <c r="B484" s="78"/>
      <c r="C484" s="78"/>
      <c r="D484" s="78"/>
      <c r="E484" s="78"/>
      <c r="F484" s="78"/>
      <c r="G484" s="78"/>
      <c r="H484" s="78"/>
      <c r="I484" s="78"/>
      <c r="J484" s="78"/>
      <c r="K484" s="78"/>
      <c r="L484" s="78"/>
      <c r="M484" s="78"/>
      <c r="N484" s="78"/>
      <c r="O484" s="78"/>
      <c r="P484" s="78"/>
      <c r="Q484" s="78"/>
      <c r="R484" s="78"/>
      <c r="S484" s="78"/>
      <c r="T484" s="78"/>
      <c r="U484" s="78"/>
      <c r="V484" s="78"/>
      <c r="W484" s="79"/>
      <c r="X484" s="79"/>
    </row>
    <row r="485" spans="1:24" ht="39.75" customHeight="1" x14ac:dyDescent="0.3">
      <c r="A485" s="78"/>
      <c r="B485" s="78"/>
      <c r="C485" s="78"/>
      <c r="D485" s="78"/>
      <c r="E485" s="78"/>
      <c r="F485" s="78"/>
      <c r="G485" s="78"/>
      <c r="H485" s="78"/>
      <c r="I485" s="78"/>
      <c r="J485" s="78"/>
      <c r="K485" s="78"/>
      <c r="L485" s="78"/>
      <c r="M485" s="78"/>
      <c r="N485" s="78"/>
      <c r="O485" s="78"/>
      <c r="P485" s="78"/>
      <c r="Q485" s="78"/>
      <c r="R485" s="78"/>
      <c r="S485" s="78"/>
      <c r="T485" s="78"/>
      <c r="U485" s="78"/>
      <c r="V485" s="78"/>
      <c r="W485" s="79"/>
      <c r="X485" s="79"/>
    </row>
    <row r="486" spans="1:24" ht="39.75" customHeight="1" x14ac:dyDescent="0.3">
      <c r="A486" s="78"/>
      <c r="B486" s="78"/>
      <c r="C486" s="78"/>
      <c r="D486" s="78"/>
      <c r="E486" s="78"/>
      <c r="F486" s="78"/>
      <c r="G486" s="78"/>
      <c r="H486" s="78"/>
      <c r="I486" s="78"/>
      <c r="J486" s="78"/>
      <c r="K486" s="78"/>
      <c r="L486" s="78"/>
      <c r="M486" s="78"/>
      <c r="N486" s="78"/>
      <c r="O486" s="78"/>
      <c r="P486" s="78"/>
      <c r="Q486" s="78"/>
      <c r="R486" s="78"/>
      <c r="S486" s="78"/>
      <c r="T486" s="78"/>
      <c r="U486" s="78"/>
      <c r="V486" s="78"/>
      <c r="W486" s="79"/>
      <c r="X486" s="79"/>
    </row>
    <row r="487" spans="1:24" ht="39.75" customHeight="1" x14ac:dyDescent="0.3">
      <c r="A487" s="78"/>
      <c r="B487" s="78"/>
      <c r="C487" s="78"/>
      <c r="D487" s="78"/>
      <c r="E487" s="78"/>
      <c r="F487" s="78"/>
      <c r="G487" s="78"/>
      <c r="H487" s="78"/>
      <c r="I487" s="78"/>
      <c r="J487" s="78"/>
      <c r="K487" s="78"/>
      <c r="L487" s="78"/>
      <c r="M487" s="78"/>
      <c r="N487" s="78"/>
      <c r="O487" s="78"/>
      <c r="P487" s="78"/>
      <c r="Q487" s="78"/>
      <c r="R487" s="78"/>
      <c r="S487" s="78"/>
      <c r="T487" s="78"/>
      <c r="U487" s="78"/>
      <c r="V487" s="78"/>
      <c r="W487" s="79"/>
      <c r="X487" s="79"/>
    </row>
    <row r="488" spans="1:24" ht="39.75" customHeight="1" x14ac:dyDescent="0.3">
      <c r="A488" s="78"/>
      <c r="B488" s="78"/>
      <c r="C488" s="78"/>
      <c r="D488" s="78"/>
      <c r="E488" s="78"/>
      <c r="F488" s="78"/>
      <c r="G488" s="78"/>
      <c r="H488" s="78"/>
      <c r="I488" s="78"/>
      <c r="J488" s="78"/>
      <c r="K488" s="78"/>
      <c r="L488" s="78"/>
      <c r="M488" s="78"/>
      <c r="N488" s="78"/>
      <c r="O488" s="78"/>
      <c r="P488" s="78"/>
      <c r="Q488" s="78"/>
      <c r="R488" s="78"/>
      <c r="S488" s="78"/>
      <c r="T488" s="78"/>
      <c r="U488" s="78"/>
      <c r="V488" s="78"/>
      <c r="W488" s="79"/>
      <c r="X488" s="79"/>
    </row>
    <row r="489" spans="1:24" ht="39.75" customHeight="1" x14ac:dyDescent="0.3">
      <c r="A489" s="78"/>
      <c r="B489" s="78"/>
      <c r="C489" s="78"/>
      <c r="D489" s="78"/>
      <c r="E489" s="78"/>
      <c r="F489" s="78"/>
      <c r="G489" s="78"/>
      <c r="H489" s="78"/>
      <c r="I489" s="78"/>
      <c r="J489" s="78"/>
      <c r="K489" s="78"/>
      <c r="L489" s="78"/>
      <c r="M489" s="78"/>
      <c r="N489" s="78"/>
      <c r="O489" s="78"/>
      <c r="P489" s="78"/>
      <c r="Q489" s="78"/>
      <c r="R489" s="78"/>
      <c r="S489" s="78"/>
      <c r="T489" s="78"/>
      <c r="U489" s="78"/>
      <c r="V489" s="78"/>
      <c r="W489" s="79"/>
      <c r="X489" s="79"/>
    </row>
    <row r="490" spans="1:24" ht="39.75" customHeight="1" x14ac:dyDescent="0.3">
      <c r="A490" s="78"/>
      <c r="B490" s="78"/>
      <c r="C490" s="78"/>
      <c r="D490" s="78"/>
      <c r="E490" s="78"/>
      <c r="F490" s="78"/>
      <c r="G490" s="78"/>
      <c r="H490" s="78"/>
      <c r="I490" s="78"/>
      <c r="J490" s="78"/>
      <c r="K490" s="78"/>
      <c r="L490" s="78"/>
      <c r="M490" s="78"/>
      <c r="N490" s="78"/>
      <c r="O490" s="78"/>
      <c r="P490" s="78"/>
      <c r="Q490" s="78"/>
      <c r="R490" s="78"/>
      <c r="S490" s="78"/>
      <c r="T490" s="78"/>
      <c r="U490" s="78"/>
      <c r="V490" s="78"/>
      <c r="W490" s="79"/>
      <c r="X490" s="79"/>
    </row>
    <row r="491" spans="1:24" ht="39.75" customHeight="1" x14ac:dyDescent="0.3">
      <c r="A491" s="78"/>
      <c r="B491" s="78"/>
      <c r="C491" s="78"/>
      <c r="D491" s="78"/>
      <c r="E491" s="78"/>
      <c r="F491" s="78"/>
      <c r="G491" s="78"/>
      <c r="H491" s="78"/>
      <c r="I491" s="78"/>
      <c r="J491" s="78"/>
      <c r="K491" s="78"/>
      <c r="L491" s="78"/>
      <c r="M491" s="78"/>
      <c r="N491" s="78"/>
      <c r="O491" s="78"/>
      <c r="P491" s="78"/>
      <c r="Q491" s="78"/>
      <c r="R491" s="78"/>
      <c r="S491" s="78"/>
      <c r="T491" s="78"/>
      <c r="U491" s="78"/>
      <c r="V491" s="78"/>
      <c r="W491" s="79"/>
      <c r="X491" s="79"/>
    </row>
    <row r="492" spans="1:24" ht="39.75" customHeight="1" x14ac:dyDescent="0.3">
      <c r="A492" s="78"/>
      <c r="B492" s="78"/>
      <c r="C492" s="78"/>
      <c r="D492" s="78"/>
      <c r="E492" s="78"/>
      <c r="F492" s="78"/>
      <c r="G492" s="78"/>
      <c r="H492" s="78"/>
      <c r="I492" s="78"/>
      <c r="J492" s="78"/>
      <c r="K492" s="78"/>
      <c r="L492" s="78"/>
      <c r="M492" s="78"/>
      <c r="N492" s="78"/>
      <c r="O492" s="78"/>
      <c r="P492" s="78"/>
      <c r="Q492" s="78"/>
      <c r="R492" s="78"/>
      <c r="S492" s="78"/>
      <c r="T492" s="78"/>
      <c r="U492" s="78"/>
      <c r="V492" s="78"/>
      <c r="W492" s="79"/>
      <c r="X492" s="79"/>
    </row>
    <row r="493" spans="1:24" ht="39.75" customHeight="1" x14ac:dyDescent="0.3">
      <c r="A493" s="78"/>
      <c r="B493" s="78"/>
      <c r="C493" s="78"/>
      <c r="D493" s="78"/>
      <c r="E493" s="78"/>
      <c r="F493" s="78"/>
      <c r="G493" s="78"/>
      <c r="H493" s="78"/>
      <c r="I493" s="78"/>
      <c r="J493" s="78"/>
      <c r="K493" s="78"/>
      <c r="L493" s="78"/>
      <c r="M493" s="78"/>
      <c r="N493" s="78"/>
      <c r="O493" s="78"/>
      <c r="P493" s="78"/>
      <c r="Q493" s="78"/>
      <c r="R493" s="78"/>
      <c r="S493" s="78"/>
      <c r="T493" s="78"/>
      <c r="U493" s="78"/>
      <c r="V493" s="78"/>
      <c r="W493" s="79"/>
      <c r="X493" s="79"/>
    </row>
    <row r="494" spans="1:24" ht="39.75" customHeight="1" x14ac:dyDescent="0.3">
      <c r="A494" s="78"/>
      <c r="B494" s="78"/>
      <c r="C494" s="78"/>
      <c r="D494" s="78"/>
      <c r="E494" s="78"/>
      <c r="F494" s="78"/>
      <c r="G494" s="78"/>
      <c r="H494" s="78"/>
      <c r="I494" s="78"/>
      <c r="J494" s="78"/>
      <c r="K494" s="78"/>
      <c r="L494" s="78"/>
      <c r="M494" s="78"/>
      <c r="N494" s="78"/>
      <c r="O494" s="78"/>
      <c r="P494" s="78"/>
      <c r="Q494" s="78"/>
      <c r="R494" s="78"/>
      <c r="S494" s="78"/>
      <c r="T494" s="78"/>
      <c r="U494" s="78"/>
      <c r="V494" s="78"/>
      <c r="W494" s="79"/>
      <c r="X494" s="79"/>
    </row>
    <row r="495" spans="1:24" ht="39.75" customHeight="1" x14ac:dyDescent="0.3">
      <c r="A495" s="78"/>
      <c r="B495" s="78"/>
      <c r="C495" s="78"/>
      <c r="D495" s="78"/>
      <c r="E495" s="78"/>
      <c r="F495" s="78"/>
      <c r="G495" s="78"/>
      <c r="H495" s="78"/>
      <c r="I495" s="78"/>
      <c r="J495" s="78"/>
      <c r="K495" s="78"/>
      <c r="L495" s="78"/>
      <c r="M495" s="78"/>
      <c r="N495" s="78"/>
      <c r="O495" s="78"/>
      <c r="P495" s="78"/>
      <c r="Q495" s="78"/>
      <c r="R495" s="78"/>
      <c r="S495" s="78"/>
      <c r="T495" s="78"/>
      <c r="U495" s="78"/>
      <c r="V495" s="78"/>
      <c r="W495" s="79"/>
      <c r="X495" s="79"/>
    </row>
    <row r="496" spans="1:24" ht="39.75" customHeight="1" x14ac:dyDescent="0.3">
      <c r="A496" s="78"/>
      <c r="B496" s="78"/>
      <c r="C496" s="78"/>
      <c r="D496" s="78"/>
      <c r="E496" s="78"/>
      <c r="F496" s="78"/>
      <c r="G496" s="78"/>
      <c r="H496" s="78"/>
      <c r="I496" s="78"/>
      <c r="J496" s="78"/>
      <c r="K496" s="78"/>
      <c r="L496" s="78"/>
      <c r="M496" s="78"/>
      <c r="N496" s="78"/>
      <c r="O496" s="78"/>
      <c r="P496" s="78"/>
      <c r="Q496" s="78"/>
      <c r="R496" s="78"/>
      <c r="S496" s="78"/>
      <c r="T496" s="78"/>
      <c r="U496" s="78"/>
      <c r="V496" s="78"/>
      <c r="W496" s="79"/>
      <c r="X496" s="79"/>
    </row>
    <row r="497" spans="1:24" ht="39.75" customHeight="1" x14ac:dyDescent="0.3">
      <c r="A497" s="78"/>
      <c r="B497" s="78"/>
      <c r="C497" s="78"/>
      <c r="D497" s="78"/>
      <c r="E497" s="78"/>
      <c r="F497" s="78"/>
      <c r="G497" s="78"/>
      <c r="H497" s="78"/>
      <c r="I497" s="78"/>
      <c r="J497" s="78"/>
      <c r="K497" s="78"/>
      <c r="L497" s="78"/>
      <c r="M497" s="78"/>
      <c r="N497" s="78"/>
      <c r="O497" s="78"/>
      <c r="P497" s="78"/>
      <c r="Q497" s="78"/>
      <c r="R497" s="78"/>
      <c r="S497" s="78"/>
      <c r="T497" s="78"/>
      <c r="U497" s="78"/>
      <c r="V497" s="78"/>
      <c r="W497" s="79"/>
      <c r="X497" s="79"/>
    </row>
    <row r="498" spans="1:24" ht="39.75" customHeight="1" x14ac:dyDescent="0.3">
      <c r="A498" s="78"/>
      <c r="B498" s="78"/>
      <c r="C498" s="78"/>
      <c r="D498" s="78"/>
      <c r="E498" s="78"/>
      <c r="F498" s="78"/>
      <c r="G498" s="78"/>
      <c r="H498" s="78"/>
      <c r="I498" s="78"/>
      <c r="J498" s="78"/>
      <c r="K498" s="78"/>
      <c r="L498" s="78"/>
      <c r="M498" s="78"/>
      <c r="N498" s="78"/>
      <c r="O498" s="78"/>
      <c r="P498" s="78"/>
      <c r="Q498" s="78"/>
      <c r="R498" s="78"/>
      <c r="S498" s="78"/>
      <c r="T498" s="78"/>
      <c r="U498" s="78"/>
      <c r="V498" s="78"/>
      <c r="W498" s="79"/>
      <c r="X498" s="79"/>
    </row>
    <row r="499" spans="1:24" ht="39.75" customHeight="1" x14ac:dyDescent="0.3">
      <c r="A499" s="78"/>
      <c r="B499" s="78"/>
      <c r="C499" s="78"/>
      <c r="D499" s="78"/>
      <c r="E499" s="78"/>
      <c r="F499" s="78"/>
      <c r="G499" s="78"/>
      <c r="H499" s="78"/>
      <c r="I499" s="78"/>
      <c r="J499" s="78"/>
      <c r="K499" s="78"/>
      <c r="L499" s="78"/>
      <c r="M499" s="78"/>
      <c r="N499" s="78"/>
      <c r="O499" s="78"/>
      <c r="P499" s="78"/>
      <c r="Q499" s="78"/>
      <c r="R499" s="78"/>
      <c r="S499" s="78"/>
      <c r="T499" s="78"/>
      <c r="U499" s="78"/>
      <c r="V499" s="78"/>
      <c r="W499" s="79"/>
      <c r="X499" s="79"/>
    </row>
    <row r="500" spans="1:24" ht="39.75" customHeight="1" x14ac:dyDescent="0.3">
      <c r="A500" s="78"/>
      <c r="B500" s="78"/>
      <c r="C500" s="78"/>
      <c r="D500" s="78"/>
      <c r="E500" s="78"/>
      <c r="F500" s="78"/>
      <c r="G500" s="78"/>
      <c r="H500" s="78"/>
      <c r="I500" s="78"/>
      <c r="J500" s="78"/>
      <c r="K500" s="78"/>
      <c r="L500" s="78"/>
      <c r="M500" s="78"/>
      <c r="N500" s="78"/>
      <c r="O500" s="78"/>
      <c r="P500" s="78"/>
      <c r="Q500" s="78"/>
      <c r="R500" s="78"/>
      <c r="S500" s="78"/>
      <c r="T500" s="78"/>
      <c r="U500" s="78"/>
      <c r="V500" s="78"/>
      <c r="W500" s="79"/>
      <c r="X500" s="79"/>
    </row>
    <row r="501" spans="1:24" ht="39.75" customHeight="1" x14ac:dyDescent="0.3">
      <c r="A501" s="78"/>
      <c r="B501" s="78"/>
      <c r="C501" s="78"/>
      <c r="D501" s="78"/>
      <c r="E501" s="78"/>
      <c r="F501" s="78"/>
      <c r="G501" s="78"/>
      <c r="H501" s="78"/>
      <c r="I501" s="78"/>
      <c r="J501" s="78"/>
      <c r="K501" s="78"/>
      <c r="L501" s="78"/>
      <c r="M501" s="78"/>
      <c r="N501" s="78"/>
      <c r="O501" s="78"/>
      <c r="P501" s="78"/>
      <c r="Q501" s="78"/>
      <c r="R501" s="78"/>
      <c r="S501" s="78"/>
      <c r="T501" s="78"/>
      <c r="U501" s="78"/>
      <c r="V501" s="78"/>
      <c r="W501" s="79"/>
      <c r="X501" s="79"/>
    </row>
    <row r="502" spans="1:24" ht="39.75" customHeight="1" x14ac:dyDescent="0.3">
      <c r="A502" s="78"/>
      <c r="B502" s="78"/>
      <c r="C502" s="78"/>
      <c r="D502" s="78"/>
      <c r="E502" s="78"/>
      <c r="F502" s="78"/>
      <c r="G502" s="78"/>
      <c r="H502" s="78"/>
      <c r="I502" s="78"/>
      <c r="J502" s="78"/>
      <c r="K502" s="78"/>
      <c r="L502" s="78"/>
      <c r="M502" s="78"/>
      <c r="N502" s="78"/>
      <c r="O502" s="78"/>
      <c r="P502" s="78"/>
      <c r="Q502" s="78"/>
      <c r="R502" s="78"/>
      <c r="S502" s="78"/>
      <c r="T502" s="78"/>
      <c r="U502" s="78"/>
      <c r="V502" s="78"/>
      <c r="W502" s="79"/>
      <c r="X502" s="79"/>
    </row>
    <row r="503" spans="1:24" ht="39.75" customHeight="1" x14ac:dyDescent="0.3">
      <c r="A503" s="78"/>
      <c r="B503" s="78"/>
      <c r="C503" s="78"/>
      <c r="D503" s="78"/>
      <c r="E503" s="78"/>
      <c r="F503" s="78"/>
      <c r="G503" s="78"/>
      <c r="H503" s="78"/>
      <c r="I503" s="78"/>
      <c r="J503" s="78"/>
      <c r="K503" s="78"/>
      <c r="L503" s="78"/>
      <c r="M503" s="78"/>
      <c r="N503" s="78"/>
      <c r="O503" s="78"/>
      <c r="P503" s="78"/>
      <c r="Q503" s="78"/>
      <c r="R503" s="78"/>
      <c r="S503" s="78"/>
      <c r="T503" s="78"/>
      <c r="U503" s="78"/>
      <c r="V503" s="78"/>
      <c r="W503" s="79"/>
      <c r="X503" s="79"/>
    </row>
    <row r="504" spans="1:24" ht="39.75" customHeight="1" x14ac:dyDescent="0.3">
      <c r="A504" s="78"/>
      <c r="B504" s="78"/>
      <c r="C504" s="78"/>
      <c r="D504" s="78"/>
      <c r="E504" s="78"/>
      <c r="F504" s="78"/>
      <c r="G504" s="78"/>
      <c r="H504" s="78"/>
      <c r="I504" s="78"/>
      <c r="J504" s="78"/>
      <c r="K504" s="78"/>
      <c r="L504" s="78"/>
      <c r="M504" s="78"/>
      <c r="N504" s="78"/>
      <c r="O504" s="78"/>
      <c r="P504" s="78"/>
      <c r="Q504" s="78"/>
      <c r="R504" s="78"/>
      <c r="S504" s="78"/>
      <c r="T504" s="78"/>
      <c r="U504" s="78"/>
      <c r="V504" s="78"/>
      <c r="W504" s="79"/>
      <c r="X504" s="79"/>
    </row>
    <row r="505" spans="1:24" ht="39.75" customHeight="1" x14ac:dyDescent="0.3">
      <c r="A505" s="78"/>
      <c r="B505" s="78"/>
      <c r="C505" s="78"/>
      <c r="D505" s="78"/>
      <c r="E505" s="78"/>
      <c r="F505" s="78"/>
      <c r="G505" s="78"/>
      <c r="H505" s="78"/>
      <c r="I505" s="78"/>
      <c r="J505" s="78"/>
      <c r="K505" s="78"/>
      <c r="L505" s="78"/>
      <c r="M505" s="78"/>
      <c r="N505" s="78"/>
      <c r="O505" s="78"/>
      <c r="P505" s="78"/>
      <c r="Q505" s="78"/>
      <c r="R505" s="78"/>
      <c r="S505" s="78"/>
      <c r="T505" s="78"/>
      <c r="U505" s="78"/>
      <c r="V505" s="78"/>
      <c r="W505" s="79"/>
      <c r="X505" s="79"/>
    </row>
    <row r="506" spans="1:24" ht="39.75" customHeight="1" x14ac:dyDescent="0.3">
      <c r="A506" s="78"/>
      <c r="B506" s="78"/>
      <c r="C506" s="78"/>
      <c r="D506" s="78"/>
      <c r="E506" s="78"/>
      <c r="F506" s="78"/>
      <c r="G506" s="78"/>
      <c r="H506" s="78"/>
      <c r="I506" s="78"/>
      <c r="J506" s="78"/>
      <c r="K506" s="78"/>
      <c r="L506" s="78"/>
      <c r="M506" s="78"/>
      <c r="N506" s="78"/>
      <c r="O506" s="78"/>
      <c r="P506" s="78"/>
      <c r="Q506" s="78"/>
      <c r="R506" s="78"/>
      <c r="S506" s="78"/>
      <c r="T506" s="78"/>
      <c r="U506" s="78"/>
      <c r="V506" s="78"/>
      <c r="W506" s="79"/>
      <c r="X506" s="79"/>
    </row>
    <row r="507" spans="1:24" ht="39.75" customHeight="1" x14ac:dyDescent="0.3">
      <c r="A507" s="78"/>
      <c r="B507" s="78"/>
      <c r="C507" s="78"/>
      <c r="D507" s="78"/>
      <c r="E507" s="78"/>
      <c r="F507" s="78"/>
      <c r="G507" s="78"/>
      <c r="H507" s="78"/>
      <c r="I507" s="78"/>
      <c r="J507" s="78"/>
      <c r="K507" s="78"/>
      <c r="L507" s="78"/>
      <c r="M507" s="78"/>
      <c r="N507" s="78"/>
      <c r="O507" s="78"/>
      <c r="P507" s="78"/>
      <c r="Q507" s="78"/>
      <c r="R507" s="78"/>
      <c r="S507" s="78"/>
      <c r="T507" s="78"/>
      <c r="U507" s="78"/>
      <c r="V507" s="78"/>
      <c r="W507" s="79"/>
      <c r="X507" s="79"/>
    </row>
    <row r="508" spans="1:24" ht="39.75" customHeight="1" x14ac:dyDescent="0.3">
      <c r="A508" s="78"/>
      <c r="B508" s="78"/>
      <c r="C508" s="78"/>
      <c r="D508" s="78"/>
      <c r="E508" s="78"/>
      <c r="F508" s="78"/>
      <c r="G508" s="78"/>
      <c r="H508" s="78"/>
      <c r="I508" s="78"/>
      <c r="J508" s="78"/>
      <c r="K508" s="78"/>
      <c r="L508" s="78"/>
      <c r="M508" s="78"/>
      <c r="N508" s="78"/>
      <c r="O508" s="78"/>
      <c r="P508" s="78"/>
      <c r="Q508" s="78"/>
      <c r="R508" s="78"/>
      <c r="S508" s="78"/>
      <c r="T508" s="78"/>
      <c r="U508" s="78"/>
      <c r="V508" s="78"/>
      <c r="W508" s="79"/>
      <c r="X508" s="79"/>
    </row>
    <row r="509" spans="1:24" ht="39.75" customHeight="1" x14ac:dyDescent="0.3">
      <c r="A509" s="78"/>
      <c r="B509" s="78"/>
      <c r="C509" s="78"/>
      <c r="D509" s="78"/>
      <c r="E509" s="78"/>
      <c r="F509" s="78"/>
      <c r="G509" s="78"/>
      <c r="H509" s="78"/>
      <c r="I509" s="78"/>
      <c r="J509" s="78"/>
      <c r="K509" s="78"/>
      <c r="L509" s="78"/>
      <c r="M509" s="78"/>
      <c r="N509" s="78"/>
      <c r="O509" s="78"/>
      <c r="P509" s="78"/>
      <c r="Q509" s="78"/>
      <c r="R509" s="78"/>
      <c r="S509" s="78"/>
      <c r="T509" s="78"/>
      <c r="U509" s="78"/>
      <c r="V509" s="78"/>
      <c r="W509" s="79"/>
      <c r="X509" s="79"/>
    </row>
    <row r="510" spans="1:24" ht="39.75" customHeight="1" x14ac:dyDescent="0.3">
      <c r="A510" s="78"/>
      <c r="B510" s="78"/>
      <c r="C510" s="78"/>
      <c r="D510" s="78"/>
      <c r="E510" s="78"/>
      <c r="F510" s="78"/>
      <c r="G510" s="78"/>
      <c r="H510" s="78"/>
      <c r="I510" s="78"/>
      <c r="J510" s="78"/>
      <c r="K510" s="78"/>
      <c r="L510" s="78"/>
      <c r="M510" s="78"/>
      <c r="N510" s="78"/>
      <c r="O510" s="78"/>
      <c r="P510" s="78"/>
      <c r="Q510" s="78"/>
      <c r="R510" s="78"/>
      <c r="S510" s="78"/>
      <c r="T510" s="78"/>
      <c r="U510" s="78"/>
      <c r="V510" s="78"/>
      <c r="W510" s="79"/>
      <c r="X510" s="79"/>
    </row>
    <row r="511" spans="1:24" ht="39.75" customHeight="1" x14ac:dyDescent="0.3">
      <c r="A511" s="78"/>
      <c r="B511" s="78"/>
      <c r="C511" s="78"/>
      <c r="D511" s="78"/>
      <c r="E511" s="78"/>
      <c r="F511" s="78"/>
      <c r="G511" s="78"/>
      <c r="H511" s="78"/>
      <c r="I511" s="78"/>
      <c r="J511" s="78"/>
      <c r="K511" s="78"/>
      <c r="L511" s="78"/>
      <c r="M511" s="78"/>
      <c r="N511" s="78"/>
      <c r="O511" s="78"/>
      <c r="P511" s="78"/>
      <c r="Q511" s="78"/>
      <c r="R511" s="78"/>
      <c r="S511" s="78"/>
      <c r="T511" s="78"/>
      <c r="U511" s="78"/>
      <c r="V511" s="78"/>
      <c r="W511" s="79"/>
      <c r="X511" s="79"/>
    </row>
    <row r="512" spans="1:24" ht="39.75" customHeight="1" x14ac:dyDescent="0.3">
      <c r="A512" s="78"/>
      <c r="B512" s="78"/>
      <c r="C512" s="78"/>
      <c r="D512" s="78"/>
      <c r="E512" s="78"/>
      <c r="F512" s="78"/>
      <c r="G512" s="78"/>
      <c r="H512" s="78"/>
      <c r="I512" s="78"/>
      <c r="J512" s="78"/>
      <c r="K512" s="78"/>
      <c r="L512" s="78"/>
      <c r="M512" s="78"/>
      <c r="N512" s="78"/>
      <c r="O512" s="78"/>
      <c r="P512" s="78"/>
      <c r="Q512" s="78"/>
      <c r="R512" s="78"/>
      <c r="S512" s="78"/>
      <c r="T512" s="78"/>
      <c r="U512" s="78"/>
      <c r="V512" s="78"/>
      <c r="W512" s="79"/>
      <c r="X512" s="79"/>
    </row>
    <row r="513" spans="1:24" ht="39.75" customHeight="1" x14ac:dyDescent="0.3">
      <c r="A513" s="78"/>
      <c r="B513" s="78"/>
      <c r="C513" s="78"/>
      <c r="D513" s="78"/>
      <c r="E513" s="78"/>
      <c r="F513" s="78"/>
      <c r="G513" s="78"/>
      <c r="H513" s="78"/>
      <c r="I513" s="78"/>
      <c r="J513" s="78"/>
      <c r="K513" s="78"/>
      <c r="L513" s="78"/>
      <c r="M513" s="78"/>
      <c r="N513" s="78"/>
      <c r="O513" s="78"/>
      <c r="P513" s="78"/>
      <c r="Q513" s="78"/>
      <c r="R513" s="78"/>
      <c r="S513" s="78"/>
      <c r="T513" s="78"/>
      <c r="U513" s="78"/>
      <c r="V513" s="78"/>
      <c r="W513" s="79"/>
      <c r="X513" s="79"/>
    </row>
    <row r="514" spans="1:24" ht="39.75" customHeight="1" x14ac:dyDescent="0.3">
      <c r="A514" s="78"/>
      <c r="B514" s="78"/>
      <c r="C514" s="78"/>
      <c r="D514" s="78"/>
      <c r="E514" s="78"/>
      <c r="F514" s="78"/>
      <c r="G514" s="78"/>
      <c r="H514" s="78"/>
      <c r="I514" s="78"/>
      <c r="J514" s="78"/>
      <c r="K514" s="78"/>
      <c r="L514" s="78"/>
      <c r="M514" s="78"/>
      <c r="N514" s="78"/>
      <c r="O514" s="78"/>
      <c r="P514" s="78"/>
      <c r="Q514" s="78"/>
      <c r="R514" s="78"/>
      <c r="S514" s="78"/>
      <c r="T514" s="78"/>
      <c r="U514" s="78"/>
      <c r="V514" s="78"/>
      <c r="W514" s="79"/>
      <c r="X514" s="79"/>
    </row>
    <row r="515" spans="1:24" ht="39.75" customHeight="1" x14ac:dyDescent="0.3">
      <c r="A515" s="78"/>
      <c r="B515" s="78"/>
      <c r="C515" s="78"/>
      <c r="D515" s="78"/>
      <c r="E515" s="78"/>
      <c r="F515" s="78"/>
      <c r="G515" s="78"/>
      <c r="H515" s="78"/>
      <c r="I515" s="78"/>
      <c r="J515" s="78"/>
      <c r="K515" s="78"/>
      <c r="L515" s="78"/>
      <c r="M515" s="78"/>
      <c r="N515" s="78"/>
      <c r="O515" s="78"/>
      <c r="P515" s="78"/>
      <c r="Q515" s="78"/>
      <c r="R515" s="78"/>
      <c r="S515" s="78"/>
      <c r="T515" s="78"/>
      <c r="U515" s="78"/>
      <c r="V515" s="78"/>
      <c r="W515" s="79"/>
      <c r="X515" s="79"/>
    </row>
    <row r="516" spans="1:24" ht="39.75" customHeight="1" x14ac:dyDescent="0.3">
      <c r="A516" s="78"/>
      <c r="B516" s="78"/>
      <c r="C516" s="78"/>
      <c r="D516" s="78"/>
      <c r="E516" s="78"/>
      <c r="F516" s="78"/>
      <c r="G516" s="78"/>
      <c r="H516" s="78"/>
      <c r="I516" s="78"/>
      <c r="J516" s="78"/>
      <c r="K516" s="78"/>
      <c r="L516" s="78"/>
      <c r="M516" s="78"/>
      <c r="N516" s="78"/>
      <c r="O516" s="78"/>
      <c r="P516" s="78"/>
      <c r="Q516" s="78"/>
      <c r="R516" s="78"/>
      <c r="S516" s="78"/>
      <c r="T516" s="78"/>
      <c r="U516" s="78"/>
      <c r="V516" s="78"/>
      <c r="W516" s="79"/>
      <c r="X516" s="79"/>
    </row>
    <row r="517" spans="1:24" ht="39.75" customHeight="1" x14ac:dyDescent="0.3">
      <c r="A517" s="78"/>
      <c r="B517" s="78"/>
      <c r="C517" s="78"/>
      <c r="D517" s="78"/>
      <c r="E517" s="78"/>
      <c r="F517" s="78"/>
      <c r="G517" s="78"/>
      <c r="H517" s="78"/>
      <c r="I517" s="78"/>
      <c r="J517" s="78"/>
      <c r="K517" s="78"/>
      <c r="L517" s="78"/>
      <c r="M517" s="78"/>
      <c r="N517" s="78"/>
      <c r="O517" s="78"/>
      <c r="P517" s="78"/>
      <c r="Q517" s="78"/>
      <c r="R517" s="78"/>
      <c r="S517" s="78"/>
      <c r="T517" s="78"/>
      <c r="U517" s="78"/>
      <c r="V517" s="78"/>
      <c r="W517" s="79"/>
      <c r="X517" s="79"/>
    </row>
    <row r="518" spans="1:24" ht="39.75" customHeight="1" x14ac:dyDescent="0.3">
      <c r="A518" s="78"/>
      <c r="B518" s="78"/>
      <c r="C518" s="78"/>
      <c r="D518" s="78"/>
      <c r="E518" s="78"/>
      <c r="F518" s="78"/>
      <c r="G518" s="78"/>
      <c r="H518" s="78"/>
      <c r="I518" s="78"/>
      <c r="J518" s="78"/>
      <c r="K518" s="78"/>
      <c r="L518" s="78"/>
      <c r="M518" s="78"/>
      <c r="N518" s="78"/>
      <c r="O518" s="78"/>
      <c r="P518" s="78"/>
      <c r="Q518" s="78"/>
      <c r="R518" s="78"/>
      <c r="S518" s="78"/>
      <c r="T518" s="78"/>
      <c r="U518" s="78"/>
      <c r="V518" s="78"/>
      <c r="W518" s="79"/>
      <c r="X518" s="79"/>
    </row>
    <row r="519" spans="1:24" ht="39.75" customHeight="1" x14ac:dyDescent="0.3">
      <c r="A519" s="78"/>
      <c r="B519" s="78"/>
      <c r="C519" s="78"/>
      <c r="D519" s="78"/>
      <c r="E519" s="78"/>
      <c r="F519" s="78"/>
      <c r="G519" s="78"/>
      <c r="H519" s="78"/>
      <c r="I519" s="78"/>
      <c r="J519" s="78"/>
      <c r="K519" s="78"/>
      <c r="L519" s="78"/>
      <c r="M519" s="78"/>
      <c r="N519" s="78"/>
      <c r="O519" s="78"/>
      <c r="P519" s="78"/>
      <c r="Q519" s="78"/>
      <c r="R519" s="78"/>
      <c r="S519" s="78"/>
      <c r="T519" s="78"/>
      <c r="U519" s="78"/>
      <c r="V519" s="78"/>
      <c r="W519" s="79"/>
      <c r="X519" s="79"/>
    </row>
    <row r="520" spans="1:24" ht="39.75" customHeight="1" x14ac:dyDescent="0.3">
      <c r="A520" s="78"/>
      <c r="B520" s="78"/>
      <c r="C520" s="78"/>
      <c r="D520" s="78"/>
      <c r="E520" s="78"/>
      <c r="F520" s="78"/>
      <c r="G520" s="78"/>
      <c r="H520" s="78"/>
      <c r="I520" s="78"/>
      <c r="J520" s="78"/>
      <c r="K520" s="78"/>
      <c r="L520" s="78"/>
      <c r="M520" s="78"/>
      <c r="N520" s="78"/>
      <c r="O520" s="78"/>
      <c r="P520" s="78"/>
      <c r="Q520" s="78"/>
      <c r="R520" s="78"/>
      <c r="S520" s="78"/>
      <c r="T520" s="78"/>
      <c r="U520" s="78"/>
      <c r="V520" s="78"/>
      <c r="W520" s="79"/>
      <c r="X520" s="79"/>
    </row>
    <row r="521" spans="1:24" ht="39.75" customHeight="1" x14ac:dyDescent="0.3">
      <c r="A521" s="78"/>
      <c r="B521" s="78"/>
      <c r="C521" s="78"/>
      <c r="D521" s="78"/>
      <c r="E521" s="78"/>
      <c r="F521" s="78"/>
      <c r="G521" s="78"/>
      <c r="H521" s="78"/>
      <c r="I521" s="78"/>
      <c r="J521" s="78"/>
      <c r="K521" s="78"/>
      <c r="L521" s="78"/>
      <c r="M521" s="78"/>
      <c r="N521" s="78"/>
      <c r="O521" s="78"/>
      <c r="P521" s="78"/>
      <c r="Q521" s="78"/>
      <c r="R521" s="78"/>
      <c r="S521" s="78"/>
      <c r="T521" s="78"/>
      <c r="U521" s="78"/>
      <c r="V521" s="78"/>
      <c r="W521" s="79"/>
      <c r="X521" s="79"/>
    </row>
    <row r="522" spans="1:24" ht="39.75" customHeight="1" x14ac:dyDescent="0.3">
      <c r="A522" s="78"/>
      <c r="B522" s="78"/>
      <c r="C522" s="78"/>
      <c r="D522" s="78"/>
      <c r="E522" s="78"/>
      <c r="F522" s="78"/>
      <c r="G522" s="78"/>
      <c r="H522" s="78"/>
      <c r="I522" s="78"/>
      <c r="J522" s="78"/>
      <c r="K522" s="78"/>
      <c r="L522" s="78"/>
      <c r="M522" s="78"/>
      <c r="N522" s="78"/>
      <c r="O522" s="78"/>
      <c r="P522" s="78"/>
      <c r="Q522" s="78"/>
      <c r="R522" s="78"/>
      <c r="S522" s="78"/>
      <c r="T522" s="78"/>
      <c r="U522" s="78"/>
      <c r="V522" s="78"/>
      <c r="W522" s="79"/>
      <c r="X522" s="79"/>
    </row>
    <row r="523" spans="1:24" ht="39.75" customHeight="1" x14ac:dyDescent="0.3">
      <c r="A523" s="78"/>
      <c r="B523" s="78"/>
      <c r="C523" s="78"/>
      <c r="D523" s="78"/>
      <c r="E523" s="78"/>
      <c r="F523" s="78"/>
      <c r="G523" s="78"/>
      <c r="H523" s="78"/>
      <c r="I523" s="78"/>
      <c r="J523" s="78"/>
      <c r="K523" s="78"/>
      <c r="L523" s="78"/>
      <c r="M523" s="78"/>
      <c r="N523" s="78"/>
      <c r="O523" s="78"/>
      <c r="P523" s="78"/>
      <c r="Q523" s="78"/>
      <c r="R523" s="78"/>
      <c r="S523" s="78"/>
      <c r="T523" s="78"/>
      <c r="U523" s="78"/>
      <c r="V523" s="78"/>
      <c r="W523" s="79"/>
      <c r="X523" s="79"/>
    </row>
    <row r="524" spans="1:24" ht="39.75" customHeight="1" x14ac:dyDescent="0.3">
      <c r="A524" s="78"/>
      <c r="B524" s="78"/>
      <c r="C524" s="78"/>
      <c r="D524" s="78"/>
      <c r="E524" s="78"/>
      <c r="F524" s="78"/>
      <c r="G524" s="78"/>
      <c r="H524" s="78"/>
      <c r="I524" s="78"/>
      <c r="J524" s="78"/>
      <c r="K524" s="78"/>
      <c r="L524" s="78"/>
      <c r="M524" s="78"/>
      <c r="N524" s="78"/>
      <c r="O524" s="78"/>
      <c r="P524" s="78"/>
      <c r="Q524" s="78"/>
      <c r="R524" s="78"/>
      <c r="S524" s="78"/>
      <c r="T524" s="78"/>
      <c r="U524" s="78"/>
      <c r="V524" s="78"/>
      <c r="W524" s="79"/>
      <c r="X524" s="79"/>
    </row>
    <row r="525" spans="1:24" ht="39.75" customHeight="1" x14ac:dyDescent="0.3">
      <c r="A525" s="78"/>
      <c r="B525" s="78"/>
      <c r="C525" s="78"/>
      <c r="D525" s="78"/>
      <c r="E525" s="78"/>
      <c r="F525" s="78"/>
      <c r="G525" s="78"/>
      <c r="H525" s="78"/>
      <c r="I525" s="78"/>
      <c r="J525" s="78"/>
      <c r="K525" s="78"/>
      <c r="L525" s="78"/>
      <c r="M525" s="78"/>
      <c r="N525" s="78"/>
      <c r="O525" s="78"/>
      <c r="P525" s="78"/>
      <c r="Q525" s="78"/>
      <c r="R525" s="78"/>
      <c r="S525" s="78"/>
      <c r="T525" s="78"/>
      <c r="U525" s="78"/>
      <c r="V525" s="78"/>
      <c r="W525" s="79"/>
      <c r="X525" s="79"/>
    </row>
    <row r="526" spans="1:24" ht="39.75" customHeight="1" x14ac:dyDescent="0.3">
      <c r="A526" s="78"/>
      <c r="B526" s="78"/>
      <c r="C526" s="78"/>
      <c r="D526" s="78"/>
      <c r="E526" s="78"/>
      <c r="F526" s="78"/>
      <c r="G526" s="78"/>
      <c r="H526" s="78"/>
      <c r="I526" s="78"/>
      <c r="J526" s="78"/>
      <c r="K526" s="78"/>
      <c r="L526" s="78"/>
      <c r="M526" s="78"/>
      <c r="N526" s="78"/>
      <c r="O526" s="78"/>
      <c r="P526" s="78"/>
      <c r="Q526" s="78"/>
      <c r="R526" s="78"/>
      <c r="S526" s="78"/>
      <c r="T526" s="78"/>
      <c r="U526" s="78"/>
      <c r="V526" s="78"/>
      <c r="W526" s="79"/>
      <c r="X526" s="79"/>
    </row>
    <row r="527" spans="1:24" ht="39.75" customHeight="1" x14ac:dyDescent="0.3">
      <c r="A527" s="78"/>
      <c r="B527" s="78"/>
      <c r="C527" s="78"/>
      <c r="D527" s="78"/>
      <c r="E527" s="78"/>
      <c r="F527" s="78"/>
      <c r="G527" s="78"/>
      <c r="H527" s="78"/>
      <c r="I527" s="78"/>
      <c r="J527" s="78"/>
      <c r="K527" s="78"/>
      <c r="L527" s="78"/>
      <c r="M527" s="78"/>
      <c r="N527" s="78"/>
      <c r="O527" s="78"/>
      <c r="P527" s="78"/>
      <c r="Q527" s="78"/>
      <c r="R527" s="78"/>
      <c r="S527" s="78"/>
      <c r="T527" s="78"/>
      <c r="U527" s="78"/>
      <c r="V527" s="78"/>
      <c r="W527" s="79"/>
      <c r="X527" s="79"/>
    </row>
    <row r="528" spans="1:24" ht="39.75" customHeight="1" x14ac:dyDescent="0.3">
      <c r="A528" s="78"/>
      <c r="B528" s="78"/>
      <c r="C528" s="78"/>
      <c r="D528" s="78"/>
      <c r="E528" s="78"/>
      <c r="F528" s="78"/>
      <c r="G528" s="78"/>
      <c r="H528" s="78"/>
      <c r="I528" s="78"/>
      <c r="J528" s="78"/>
      <c r="K528" s="78"/>
      <c r="L528" s="78"/>
      <c r="M528" s="78"/>
      <c r="N528" s="78"/>
      <c r="O528" s="78"/>
      <c r="P528" s="78"/>
      <c r="Q528" s="78"/>
      <c r="R528" s="78"/>
      <c r="S528" s="78"/>
      <c r="T528" s="78"/>
      <c r="U528" s="78"/>
      <c r="V528" s="78"/>
      <c r="W528" s="79"/>
      <c r="X528" s="79"/>
    </row>
    <row r="529" spans="1:24" ht="39.75" customHeight="1" x14ac:dyDescent="0.3">
      <c r="A529" s="78"/>
      <c r="B529" s="78"/>
      <c r="C529" s="78"/>
      <c r="D529" s="78"/>
      <c r="E529" s="78"/>
      <c r="F529" s="78"/>
      <c r="G529" s="78"/>
      <c r="H529" s="78"/>
      <c r="I529" s="78"/>
      <c r="J529" s="78"/>
      <c r="K529" s="78"/>
      <c r="L529" s="78"/>
      <c r="M529" s="78"/>
      <c r="N529" s="78"/>
      <c r="O529" s="78"/>
      <c r="P529" s="78"/>
      <c r="Q529" s="78"/>
      <c r="R529" s="78"/>
      <c r="S529" s="78"/>
      <c r="T529" s="78"/>
      <c r="U529" s="78"/>
      <c r="V529" s="78"/>
      <c r="W529" s="79"/>
      <c r="X529" s="79"/>
    </row>
    <row r="530" spans="1:24" ht="39.75" customHeight="1" x14ac:dyDescent="0.3">
      <c r="A530" s="78"/>
      <c r="B530" s="78"/>
      <c r="C530" s="78"/>
      <c r="D530" s="78"/>
      <c r="E530" s="78"/>
      <c r="F530" s="78"/>
      <c r="G530" s="78"/>
      <c r="H530" s="78"/>
      <c r="I530" s="78"/>
      <c r="J530" s="78"/>
      <c r="K530" s="78"/>
      <c r="L530" s="78"/>
      <c r="M530" s="78"/>
      <c r="N530" s="78"/>
      <c r="O530" s="78"/>
      <c r="P530" s="78"/>
      <c r="Q530" s="78"/>
      <c r="R530" s="78"/>
      <c r="S530" s="78"/>
      <c r="T530" s="78"/>
      <c r="U530" s="78"/>
      <c r="V530" s="78"/>
      <c r="W530" s="79"/>
      <c r="X530" s="79"/>
    </row>
    <row r="531" spans="1:24" ht="39.75" customHeight="1" x14ac:dyDescent="0.3">
      <c r="A531" s="78"/>
      <c r="B531" s="78"/>
      <c r="C531" s="78"/>
      <c r="D531" s="78"/>
      <c r="E531" s="78"/>
      <c r="F531" s="78"/>
      <c r="G531" s="78"/>
      <c r="H531" s="78"/>
      <c r="I531" s="78"/>
      <c r="J531" s="78"/>
      <c r="K531" s="78"/>
      <c r="L531" s="78"/>
      <c r="M531" s="78"/>
      <c r="N531" s="78"/>
      <c r="O531" s="78"/>
      <c r="P531" s="78"/>
      <c r="Q531" s="78"/>
      <c r="R531" s="78"/>
      <c r="S531" s="78"/>
      <c r="T531" s="78"/>
      <c r="U531" s="78"/>
      <c r="V531" s="78"/>
      <c r="W531" s="79"/>
      <c r="X531" s="79"/>
    </row>
    <row r="532" spans="1:24" ht="39.75" customHeight="1" x14ac:dyDescent="0.3">
      <c r="A532" s="78"/>
      <c r="B532" s="78"/>
      <c r="C532" s="78"/>
      <c r="D532" s="78"/>
      <c r="E532" s="78"/>
      <c r="F532" s="78"/>
      <c r="G532" s="78"/>
      <c r="H532" s="78"/>
      <c r="I532" s="78"/>
      <c r="J532" s="78"/>
      <c r="K532" s="78"/>
      <c r="L532" s="78"/>
      <c r="M532" s="78"/>
      <c r="N532" s="78"/>
      <c r="O532" s="78"/>
      <c r="P532" s="78"/>
      <c r="Q532" s="78"/>
      <c r="R532" s="78"/>
      <c r="S532" s="78"/>
      <c r="T532" s="78"/>
      <c r="U532" s="78"/>
      <c r="V532" s="78"/>
      <c r="W532" s="79"/>
      <c r="X532" s="79"/>
    </row>
    <row r="533" spans="1:24" ht="39.75" customHeight="1" x14ac:dyDescent="0.3">
      <c r="A533" s="78"/>
      <c r="B533" s="78"/>
      <c r="C533" s="78"/>
      <c r="D533" s="78"/>
      <c r="E533" s="78"/>
      <c r="F533" s="78"/>
      <c r="G533" s="78"/>
      <c r="H533" s="78"/>
      <c r="I533" s="78"/>
      <c r="J533" s="78"/>
      <c r="K533" s="78"/>
      <c r="L533" s="78"/>
      <c r="M533" s="78"/>
      <c r="N533" s="78"/>
      <c r="O533" s="78"/>
      <c r="P533" s="78"/>
      <c r="Q533" s="78"/>
      <c r="R533" s="78"/>
      <c r="S533" s="78"/>
      <c r="T533" s="78"/>
      <c r="U533" s="78"/>
      <c r="V533" s="78"/>
      <c r="W533" s="79"/>
      <c r="X533" s="79"/>
    </row>
    <row r="534" spans="1:24" ht="39.75" customHeight="1" x14ac:dyDescent="0.3">
      <c r="A534" s="78"/>
      <c r="B534" s="78"/>
      <c r="C534" s="78"/>
      <c r="D534" s="78"/>
      <c r="E534" s="78"/>
      <c r="F534" s="78"/>
      <c r="G534" s="78"/>
      <c r="H534" s="78"/>
      <c r="I534" s="78"/>
      <c r="J534" s="78"/>
      <c r="K534" s="78"/>
      <c r="L534" s="78"/>
      <c r="M534" s="78"/>
      <c r="N534" s="78"/>
      <c r="O534" s="78"/>
      <c r="P534" s="78"/>
      <c r="Q534" s="78"/>
      <c r="R534" s="78"/>
      <c r="S534" s="78"/>
      <c r="T534" s="78"/>
      <c r="U534" s="78"/>
      <c r="V534" s="78"/>
      <c r="W534" s="79"/>
      <c r="X534" s="79"/>
    </row>
    <row r="535" spans="1:24" ht="39.75" customHeight="1" x14ac:dyDescent="0.3">
      <c r="A535" s="78"/>
      <c r="B535" s="78"/>
      <c r="C535" s="78"/>
      <c r="D535" s="78"/>
      <c r="E535" s="78"/>
      <c r="F535" s="78"/>
      <c r="G535" s="78"/>
      <c r="H535" s="78"/>
      <c r="I535" s="78"/>
      <c r="J535" s="78"/>
      <c r="K535" s="78"/>
      <c r="L535" s="78"/>
      <c r="M535" s="78"/>
      <c r="N535" s="78"/>
      <c r="O535" s="78"/>
      <c r="P535" s="78"/>
      <c r="Q535" s="78"/>
      <c r="R535" s="78"/>
      <c r="S535" s="78"/>
      <c r="T535" s="78"/>
      <c r="U535" s="78"/>
      <c r="V535" s="78"/>
      <c r="W535" s="79"/>
      <c r="X535" s="79"/>
    </row>
    <row r="536" spans="1:24" ht="39.75" customHeight="1" x14ac:dyDescent="0.3">
      <c r="A536" s="78"/>
      <c r="B536" s="78"/>
      <c r="C536" s="78"/>
      <c r="D536" s="78"/>
      <c r="E536" s="78"/>
      <c r="F536" s="78"/>
      <c r="G536" s="78"/>
      <c r="H536" s="78"/>
      <c r="I536" s="78"/>
      <c r="J536" s="78"/>
      <c r="K536" s="78"/>
      <c r="L536" s="78"/>
      <c r="M536" s="78"/>
      <c r="N536" s="78"/>
      <c r="O536" s="78"/>
      <c r="P536" s="78"/>
      <c r="Q536" s="78"/>
      <c r="R536" s="78"/>
      <c r="S536" s="78"/>
      <c r="T536" s="78"/>
      <c r="U536" s="78"/>
      <c r="V536" s="78"/>
      <c r="W536" s="79"/>
      <c r="X536" s="79"/>
    </row>
    <row r="537" spans="1:24" ht="39.75" customHeight="1" x14ac:dyDescent="0.3">
      <c r="A537" s="78"/>
      <c r="B537" s="78"/>
      <c r="C537" s="78"/>
      <c r="D537" s="78"/>
      <c r="E537" s="78"/>
      <c r="F537" s="78"/>
      <c r="G537" s="78"/>
      <c r="H537" s="78"/>
      <c r="I537" s="78"/>
      <c r="J537" s="78"/>
      <c r="K537" s="78"/>
      <c r="L537" s="78"/>
      <c r="M537" s="78"/>
      <c r="N537" s="78"/>
      <c r="O537" s="78"/>
      <c r="P537" s="78"/>
      <c r="Q537" s="78"/>
      <c r="R537" s="78"/>
      <c r="S537" s="78"/>
      <c r="T537" s="78"/>
      <c r="U537" s="78"/>
      <c r="V537" s="78"/>
      <c r="W537" s="79"/>
      <c r="X537" s="79"/>
    </row>
    <row r="538" spans="1:24" ht="39.75" customHeight="1" x14ac:dyDescent="0.3">
      <c r="A538" s="78"/>
      <c r="B538" s="78"/>
      <c r="C538" s="78"/>
      <c r="D538" s="78"/>
      <c r="E538" s="78"/>
      <c r="F538" s="78"/>
      <c r="G538" s="78"/>
      <c r="H538" s="78"/>
      <c r="I538" s="78"/>
      <c r="J538" s="78"/>
      <c r="K538" s="78"/>
      <c r="L538" s="78"/>
      <c r="M538" s="78"/>
      <c r="N538" s="78"/>
      <c r="O538" s="78"/>
      <c r="P538" s="78"/>
      <c r="Q538" s="78"/>
      <c r="R538" s="78"/>
      <c r="S538" s="78"/>
      <c r="T538" s="78"/>
      <c r="U538" s="78"/>
      <c r="V538" s="78"/>
      <c r="W538" s="79"/>
      <c r="X538" s="79"/>
    </row>
    <row r="539" spans="1:24" ht="39.75" customHeight="1" x14ac:dyDescent="0.3">
      <c r="A539" s="78"/>
      <c r="B539" s="78"/>
      <c r="C539" s="78"/>
      <c r="D539" s="78"/>
      <c r="E539" s="78"/>
      <c r="F539" s="78"/>
      <c r="G539" s="78"/>
      <c r="H539" s="78"/>
      <c r="I539" s="78"/>
      <c r="J539" s="78"/>
      <c r="K539" s="78"/>
      <c r="L539" s="78"/>
      <c r="M539" s="78"/>
      <c r="N539" s="78"/>
      <c r="O539" s="78"/>
      <c r="P539" s="78"/>
      <c r="Q539" s="78"/>
      <c r="R539" s="78"/>
      <c r="S539" s="78"/>
      <c r="T539" s="78"/>
      <c r="U539" s="78"/>
      <c r="V539" s="78"/>
      <c r="W539" s="79"/>
      <c r="X539" s="79"/>
    </row>
    <row r="540" spans="1:24" ht="39.75" customHeight="1" x14ac:dyDescent="0.3">
      <c r="A540" s="78"/>
      <c r="B540" s="78"/>
      <c r="C540" s="78"/>
      <c r="D540" s="78"/>
      <c r="E540" s="78"/>
      <c r="F540" s="78"/>
      <c r="G540" s="78"/>
      <c r="H540" s="78"/>
      <c r="I540" s="78"/>
      <c r="J540" s="78"/>
      <c r="K540" s="78"/>
      <c r="L540" s="78"/>
      <c r="M540" s="78"/>
      <c r="N540" s="78"/>
      <c r="O540" s="78"/>
      <c r="P540" s="78"/>
      <c r="Q540" s="78"/>
      <c r="R540" s="78"/>
      <c r="S540" s="78"/>
      <c r="T540" s="78"/>
      <c r="U540" s="78"/>
      <c r="V540" s="78"/>
      <c r="W540" s="79"/>
      <c r="X540" s="79"/>
    </row>
    <row r="541" spans="1:24" ht="39.75" customHeight="1" x14ac:dyDescent="0.3">
      <c r="A541" s="78"/>
      <c r="B541" s="78"/>
      <c r="C541" s="78"/>
      <c r="D541" s="78"/>
      <c r="E541" s="78"/>
      <c r="F541" s="78"/>
      <c r="G541" s="78"/>
      <c r="H541" s="78"/>
      <c r="I541" s="78"/>
      <c r="J541" s="78"/>
      <c r="K541" s="78"/>
      <c r="L541" s="78"/>
      <c r="M541" s="78"/>
      <c r="N541" s="78"/>
      <c r="O541" s="78"/>
      <c r="P541" s="78"/>
      <c r="Q541" s="78"/>
      <c r="R541" s="78"/>
      <c r="S541" s="78"/>
      <c r="T541" s="78"/>
      <c r="U541" s="78"/>
      <c r="V541" s="78"/>
      <c r="W541" s="79"/>
      <c r="X541" s="79"/>
    </row>
    <row r="542" spans="1:24" ht="39.75" customHeight="1" x14ac:dyDescent="0.3">
      <c r="A542" s="78"/>
      <c r="B542" s="78"/>
      <c r="C542" s="78"/>
      <c r="D542" s="78"/>
      <c r="E542" s="78"/>
      <c r="F542" s="78"/>
      <c r="G542" s="78"/>
      <c r="H542" s="78"/>
      <c r="I542" s="78"/>
      <c r="J542" s="78"/>
      <c r="K542" s="78"/>
      <c r="L542" s="78"/>
      <c r="M542" s="78"/>
      <c r="N542" s="78"/>
      <c r="O542" s="78"/>
      <c r="P542" s="78"/>
      <c r="Q542" s="78"/>
      <c r="R542" s="78"/>
      <c r="S542" s="78"/>
      <c r="T542" s="78"/>
      <c r="U542" s="78"/>
      <c r="V542" s="78"/>
      <c r="W542" s="79"/>
      <c r="X542" s="79"/>
    </row>
    <row r="543" spans="1:24" ht="39.75" customHeight="1" x14ac:dyDescent="0.3">
      <c r="A543" s="78"/>
      <c r="B543" s="78"/>
      <c r="C543" s="78"/>
      <c r="D543" s="78"/>
      <c r="E543" s="78"/>
      <c r="F543" s="78"/>
      <c r="G543" s="78"/>
      <c r="H543" s="78"/>
      <c r="I543" s="78"/>
      <c r="J543" s="78"/>
      <c r="K543" s="78"/>
      <c r="L543" s="78"/>
      <c r="M543" s="78"/>
      <c r="N543" s="78"/>
      <c r="O543" s="78"/>
      <c r="P543" s="78"/>
      <c r="Q543" s="78"/>
      <c r="R543" s="78"/>
      <c r="S543" s="78"/>
      <c r="T543" s="78"/>
      <c r="U543" s="78"/>
      <c r="V543" s="78"/>
      <c r="W543" s="79"/>
      <c r="X543" s="79"/>
    </row>
    <row r="544" spans="1:24" ht="39.75" customHeight="1" x14ac:dyDescent="0.3">
      <c r="A544" s="78"/>
      <c r="B544" s="78"/>
      <c r="C544" s="78"/>
      <c r="D544" s="78"/>
      <c r="E544" s="78"/>
      <c r="F544" s="78"/>
      <c r="G544" s="78"/>
      <c r="H544" s="78"/>
      <c r="I544" s="78"/>
      <c r="J544" s="78"/>
      <c r="K544" s="78"/>
      <c r="L544" s="78"/>
      <c r="M544" s="78"/>
      <c r="N544" s="78"/>
      <c r="O544" s="78"/>
      <c r="P544" s="78"/>
      <c r="Q544" s="78"/>
      <c r="R544" s="78"/>
      <c r="S544" s="78"/>
      <c r="T544" s="78"/>
      <c r="U544" s="78"/>
      <c r="V544" s="78"/>
      <c r="W544" s="79"/>
      <c r="X544" s="79"/>
    </row>
    <row r="545" spans="1:24" ht="39.75" customHeight="1" x14ac:dyDescent="0.3">
      <c r="A545" s="78"/>
      <c r="B545" s="78"/>
      <c r="C545" s="78"/>
      <c r="D545" s="78"/>
      <c r="E545" s="78"/>
      <c r="F545" s="78"/>
      <c r="G545" s="78"/>
      <c r="H545" s="78"/>
      <c r="I545" s="78"/>
      <c r="J545" s="78"/>
      <c r="K545" s="78"/>
      <c r="L545" s="78"/>
      <c r="M545" s="78"/>
      <c r="N545" s="78"/>
      <c r="O545" s="78"/>
      <c r="P545" s="78"/>
      <c r="Q545" s="78"/>
      <c r="R545" s="78"/>
      <c r="S545" s="78"/>
      <c r="T545" s="78"/>
      <c r="U545" s="78"/>
      <c r="V545" s="78"/>
      <c r="W545" s="79"/>
      <c r="X545" s="79"/>
    </row>
    <row r="546" spans="1:24" ht="39.75" customHeight="1" x14ac:dyDescent="0.3">
      <c r="A546" s="78"/>
      <c r="B546" s="78"/>
      <c r="C546" s="78"/>
      <c r="D546" s="78"/>
      <c r="E546" s="78"/>
      <c r="F546" s="78"/>
      <c r="G546" s="78"/>
      <c r="H546" s="78"/>
      <c r="I546" s="78"/>
      <c r="J546" s="78"/>
      <c r="K546" s="78"/>
      <c r="L546" s="78"/>
      <c r="M546" s="78"/>
      <c r="N546" s="78"/>
      <c r="O546" s="78"/>
      <c r="P546" s="78"/>
      <c r="Q546" s="78"/>
      <c r="R546" s="78"/>
      <c r="S546" s="78"/>
      <c r="T546" s="78"/>
      <c r="U546" s="78"/>
      <c r="V546" s="78"/>
      <c r="W546" s="79"/>
      <c r="X546" s="79"/>
    </row>
    <row r="547" spans="1:24" ht="39.75" customHeight="1" x14ac:dyDescent="0.3">
      <c r="A547" s="78"/>
      <c r="B547" s="78"/>
      <c r="C547" s="78"/>
      <c r="D547" s="78"/>
      <c r="E547" s="78"/>
      <c r="F547" s="78"/>
      <c r="G547" s="78"/>
      <c r="H547" s="78"/>
      <c r="I547" s="78"/>
      <c r="J547" s="78"/>
      <c r="K547" s="78"/>
      <c r="L547" s="78"/>
      <c r="M547" s="78"/>
      <c r="N547" s="78"/>
      <c r="O547" s="78"/>
      <c r="P547" s="78"/>
      <c r="Q547" s="78"/>
      <c r="R547" s="78"/>
      <c r="S547" s="78"/>
      <c r="T547" s="78"/>
      <c r="U547" s="78"/>
      <c r="V547" s="78"/>
      <c r="W547" s="79"/>
      <c r="X547" s="79"/>
    </row>
    <row r="548" spans="1:24" ht="39.75" customHeight="1" x14ac:dyDescent="0.3">
      <c r="A548" s="78"/>
      <c r="B548" s="78"/>
      <c r="C548" s="78"/>
      <c r="D548" s="78"/>
      <c r="E548" s="78"/>
      <c r="F548" s="78"/>
      <c r="G548" s="78"/>
      <c r="H548" s="78"/>
      <c r="I548" s="78"/>
      <c r="J548" s="78"/>
      <c r="K548" s="78"/>
      <c r="L548" s="78"/>
      <c r="M548" s="78"/>
      <c r="N548" s="78"/>
      <c r="O548" s="78"/>
      <c r="P548" s="78"/>
      <c r="Q548" s="78"/>
      <c r="R548" s="78"/>
      <c r="S548" s="78"/>
      <c r="T548" s="78"/>
      <c r="U548" s="78"/>
      <c r="V548" s="78"/>
      <c r="W548" s="79"/>
      <c r="X548" s="79"/>
    </row>
    <row r="549" spans="1:24" ht="39.75" customHeight="1" x14ac:dyDescent="0.3">
      <c r="A549" s="78"/>
      <c r="B549" s="78"/>
      <c r="C549" s="78"/>
      <c r="D549" s="78"/>
      <c r="E549" s="78"/>
      <c r="F549" s="78"/>
      <c r="G549" s="78"/>
      <c r="H549" s="78"/>
      <c r="I549" s="78"/>
      <c r="J549" s="78"/>
      <c r="K549" s="78"/>
      <c r="L549" s="78"/>
      <c r="M549" s="78"/>
      <c r="N549" s="78"/>
      <c r="O549" s="78"/>
      <c r="P549" s="78"/>
      <c r="Q549" s="78"/>
      <c r="R549" s="78"/>
      <c r="S549" s="78"/>
      <c r="T549" s="78"/>
      <c r="U549" s="78"/>
      <c r="V549" s="78"/>
      <c r="W549" s="79"/>
      <c r="X549" s="79"/>
    </row>
    <row r="550" spans="1:24" ht="39.75" customHeight="1" x14ac:dyDescent="0.3">
      <c r="A550" s="78"/>
      <c r="B550" s="78"/>
      <c r="C550" s="78"/>
      <c r="D550" s="78"/>
      <c r="E550" s="78"/>
      <c r="F550" s="78"/>
      <c r="G550" s="78"/>
      <c r="H550" s="78"/>
      <c r="I550" s="78"/>
      <c r="J550" s="78"/>
      <c r="K550" s="78"/>
      <c r="L550" s="78"/>
      <c r="M550" s="78"/>
      <c r="N550" s="78"/>
      <c r="O550" s="78"/>
      <c r="P550" s="78"/>
      <c r="Q550" s="78"/>
      <c r="R550" s="78"/>
      <c r="S550" s="78"/>
      <c r="T550" s="78"/>
      <c r="U550" s="78"/>
      <c r="V550" s="78"/>
      <c r="W550" s="79"/>
      <c r="X550" s="79"/>
    </row>
    <row r="551" spans="1:24" ht="39.75" customHeight="1" x14ac:dyDescent="0.3">
      <c r="A551" s="78"/>
      <c r="B551" s="78"/>
      <c r="C551" s="78"/>
      <c r="D551" s="78"/>
      <c r="E551" s="78"/>
      <c r="F551" s="78"/>
      <c r="G551" s="78"/>
      <c r="H551" s="78"/>
      <c r="I551" s="78"/>
      <c r="J551" s="78"/>
      <c r="K551" s="78"/>
      <c r="L551" s="78"/>
      <c r="M551" s="78"/>
      <c r="N551" s="78"/>
      <c r="O551" s="78"/>
      <c r="P551" s="78"/>
      <c r="Q551" s="78"/>
      <c r="R551" s="78"/>
      <c r="S551" s="78"/>
      <c r="T551" s="78"/>
      <c r="U551" s="78"/>
      <c r="V551" s="78"/>
      <c r="W551" s="79"/>
      <c r="X551" s="79"/>
    </row>
    <row r="552" spans="1:24" ht="39.75" customHeight="1" x14ac:dyDescent="0.3">
      <c r="A552" s="78"/>
      <c r="B552" s="78"/>
      <c r="C552" s="78"/>
      <c r="D552" s="78"/>
      <c r="E552" s="78"/>
      <c r="F552" s="78"/>
      <c r="G552" s="78"/>
      <c r="H552" s="78"/>
      <c r="I552" s="78"/>
      <c r="J552" s="78"/>
      <c r="K552" s="78"/>
      <c r="L552" s="78"/>
      <c r="M552" s="78"/>
      <c r="N552" s="78"/>
      <c r="O552" s="78"/>
      <c r="P552" s="78"/>
      <c r="Q552" s="78"/>
      <c r="R552" s="78"/>
      <c r="S552" s="78"/>
      <c r="T552" s="78"/>
      <c r="U552" s="78"/>
      <c r="V552" s="78"/>
      <c r="W552" s="79"/>
      <c r="X552" s="79"/>
    </row>
    <row r="553" spans="1:24" ht="39.75" customHeight="1" x14ac:dyDescent="0.3">
      <c r="A553" s="78"/>
      <c r="B553" s="78"/>
      <c r="C553" s="78"/>
      <c r="D553" s="78"/>
      <c r="E553" s="78"/>
      <c r="F553" s="78"/>
      <c r="G553" s="78"/>
      <c r="H553" s="78"/>
      <c r="I553" s="78"/>
      <c r="J553" s="78"/>
      <c r="K553" s="78"/>
      <c r="L553" s="78"/>
      <c r="M553" s="78"/>
      <c r="N553" s="78"/>
      <c r="O553" s="78"/>
      <c r="P553" s="78"/>
      <c r="Q553" s="78"/>
      <c r="R553" s="78"/>
      <c r="S553" s="78"/>
      <c r="T553" s="78"/>
      <c r="U553" s="78"/>
      <c r="V553" s="78"/>
      <c r="W553" s="79"/>
      <c r="X553" s="79"/>
    </row>
    <row r="554" spans="1:24" ht="39.75" customHeight="1" x14ac:dyDescent="0.3">
      <c r="A554" s="78"/>
      <c r="B554" s="78"/>
      <c r="C554" s="78"/>
      <c r="D554" s="78"/>
      <c r="E554" s="78"/>
      <c r="F554" s="78"/>
      <c r="G554" s="78"/>
      <c r="H554" s="78"/>
      <c r="I554" s="78"/>
      <c r="J554" s="78"/>
      <c r="K554" s="78"/>
      <c r="L554" s="78"/>
      <c r="M554" s="78"/>
      <c r="N554" s="78"/>
      <c r="O554" s="78"/>
      <c r="P554" s="78"/>
      <c r="Q554" s="78"/>
      <c r="R554" s="78"/>
      <c r="S554" s="78"/>
      <c r="T554" s="78"/>
      <c r="U554" s="78"/>
      <c r="V554" s="78"/>
      <c r="W554" s="79"/>
      <c r="X554" s="79"/>
    </row>
    <row r="555" spans="1:24" ht="39.75" customHeight="1" x14ac:dyDescent="0.3">
      <c r="A555" s="78"/>
      <c r="B555" s="78"/>
      <c r="C555" s="78"/>
      <c r="D555" s="78"/>
      <c r="E555" s="78"/>
      <c r="F555" s="78"/>
      <c r="G555" s="78"/>
      <c r="H555" s="78"/>
      <c r="I555" s="78"/>
      <c r="J555" s="78"/>
      <c r="K555" s="78"/>
      <c r="L555" s="78"/>
      <c r="M555" s="78"/>
      <c r="N555" s="78"/>
      <c r="O555" s="78"/>
      <c r="P555" s="78"/>
      <c r="Q555" s="78"/>
      <c r="R555" s="78"/>
      <c r="S555" s="78"/>
      <c r="T555" s="78"/>
      <c r="U555" s="78"/>
      <c r="V555" s="78"/>
      <c r="W555" s="79"/>
      <c r="X555" s="79"/>
    </row>
    <row r="556" spans="1:24" ht="39.75" customHeight="1" x14ac:dyDescent="0.3">
      <c r="A556" s="78"/>
      <c r="B556" s="78"/>
      <c r="C556" s="78"/>
      <c r="D556" s="78"/>
      <c r="E556" s="78"/>
      <c r="F556" s="78"/>
      <c r="G556" s="78"/>
      <c r="H556" s="78"/>
      <c r="I556" s="78"/>
      <c r="J556" s="78"/>
      <c r="K556" s="78"/>
      <c r="L556" s="78"/>
      <c r="M556" s="78"/>
      <c r="N556" s="78"/>
      <c r="O556" s="78"/>
      <c r="P556" s="78"/>
      <c r="Q556" s="78"/>
      <c r="R556" s="78"/>
      <c r="S556" s="78"/>
      <c r="T556" s="78"/>
      <c r="U556" s="78"/>
      <c r="V556" s="78"/>
      <c r="W556" s="79"/>
      <c r="X556" s="79"/>
    </row>
    <row r="557" spans="1:24" ht="39.75" customHeight="1" x14ac:dyDescent="0.3">
      <c r="A557" s="78"/>
      <c r="B557" s="78"/>
      <c r="C557" s="78"/>
      <c r="D557" s="78"/>
      <c r="E557" s="78"/>
      <c r="F557" s="78"/>
      <c r="G557" s="78"/>
      <c r="H557" s="78"/>
      <c r="I557" s="78"/>
      <c r="J557" s="78"/>
      <c r="K557" s="78"/>
      <c r="L557" s="78"/>
      <c r="M557" s="78"/>
      <c r="N557" s="78"/>
      <c r="O557" s="78"/>
      <c r="P557" s="78"/>
      <c r="Q557" s="78"/>
      <c r="R557" s="78"/>
      <c r="S557" s="78"/>
      <c r="T557" s="78"/>
      <c r="U557" s="78"/>
      <c r="V557" s="78"/>
      <c r="W557" s="79"/>
      <c r="X557" s="79"/>
    </row>
    <row r="558" spans="1:24" ht="39.75" customHeight="1" x14ac:dyDescent="0.3">
      <c r="A558" s="78"/>
      <c r="B558" s="78"/>
      <c r="C558" s="78"/>
      <c r="D558" s="78"/>
      <c r="E558" s="78"/>
      <c r="F558" s="78"/>
      <c r="G558" s="78"/>
      <c r="H558" s="78"/>
      <c r="I558" s="78"/>
      <c r="J558" s="78"/>
      <c r="K558" s="78"/>
      <c r="L558" s="78"/>
      <c r="M558" s="78"/>
      <c r="N558" s="78"/>
      <c r="O558" s="78"/>
      <c r="P558" s="78"/>
      <c r="Q558" s="78"/>
      <c r="R558" s="78"/>
      <c r="S558" s="78"/>
      <c r="T558" s="78"/>
      <c r="U558" s="78"/>
      <c r="V558" s="78"/>
      <c r="W558" s="79"/>
      <c r="X558" s="79"/>
    </row>
    <row r="559" spans="1:24" ht="39.75" customHeight="1" x14ac:dyDescent="0.3">
      <c r="A559" s="78"/>
      <c r="B559" s="78"/>
      <c r="C559" s="78"/>
      <c r="D559" s="78"/>
      <c r="E559" s="78"/>
      <c r="F559" s="78"/>
      <c r="G559" s="78"/>
      <c r="H559" s="78"/>
      <c r="I559" s="78"/>
      <c r="J559" s="78"/>
      <c r="K559" s="78"/>
      <c r="L559" s="78"/>
      <c r="M559" s="78"/>
      <c r="N559" s="78"/>
      <c r="O559" s="78"/>
      <c r="P559" s="78"/>
      <c r="Q559" s="78"/>
      <c r="R559" s="78"/>
      <c r="S559" s="78"/>
      <c r="T559" s="78"/>
      <c r="U559" s="78"/>
      <c r="V559" s="78"/>
      <c r="W559" s="79"/>
      <c r="X559" s="79"/>
    </row>
    <row r="560" spans="1:24" ht="39.75" customHeight="1" x14ac:dyDescent="0.3">
      <c r="A560" s="78"/>
      <c r="B560" s="78"/>
      <c r="C560" s="78"/>
      <c r="D560" s="78"/>
      <c r="E560" s="78"/>
      <c r="F560" s="78"/>
      <c r="G560" s="78"/>
      <c r="H560" s="78"/>
      <c r="I560" s="78"/>
      <c r="J560" s="78"/>
      <c r="K560" s="78"/>
      <c r="L560" s="78"/>
      <c r="M560" s="78"/>
      <c r="N560" s="78"/>
      <c r="O560" s="78"/>
      <c r="P560" s="78"/>
      <c r="Q560" s="78"/>
      <c r="R560" s="78"/>
      <c r="S560" s="78"/>
      <c r="T560" s="78"/>
      <c r="U560" s="78"/>
      <c r="V560" s="78"/>
      <c r="W560" s="79"/>
      <c r="X560" s="79"/>
    </row>
    <row r="561" spans="1:24" ht="39.75" customHeight="1" x14ac:dyDescent="0.3">
      <c r="A561" s="78"/>
      <c r="B561" s="78"/>
      <c r="C561" s="78"/>
      <c r="D561" s="78"/>
      <c r="E561" s="78"/>
      <c r="F561" s="78"/>
      <c r="G561" s="78"/>
      <c r="H561" s="78"/>
      <c r="I561" s="78"/>
      <c r="J561" s="78"/>
      <c r="K561" s="78"/>
      <c r="L561" s="78"/>
      <c r="M561" s="78"/>
      <c r="N561" s="78"/>
      <c r="O561" s="78"/>
      <c r="P561" s="78"/>
      <c r="Q561" s="78"/>
      <c r="R561" s="78"/>
      <c r="S561" s="78"/>
      <c r="T561" s="78"/>
      <c r="U561" s="78"/>
      <c r="V561" s="78"/>
      <c r="W561" s="79"/>
      <c r="X561" s="79"/>
    </row>
    <row r="562" spans="1:24" ht="39.75" customHeight="1" x14ac:dyDescent="0.3">
      <c r="A562" s="78"/>
      <c r="B562" s="78"/>
      <c r="C562" s="78"/>
      <c r="D562" s="78"/>
      <c r="E562" s="78"/>
      <c r="F562" s="78"/>
      <c r="G562" s="78"/>
      <c r="H562" s="78"/>
      <c r="I562" s="78"/>
      <c r="J562" s="78"/>
      <c r="K562" s="78"/>
      <c r="L562" s="78"/>
      <c r="M562" s="78"/>
      <c r="N562" s="78"/>
      <c r="O562" s="78"/>
      <c r="P562" s="78"/>
      <c r="Q562" s="78"/>
      <c r="R562" s="78"/>
      <c r="S562" s="78"/>
      <c r="T562" s="78"/>
      <c r="U562" s="78"/>
      <c r="V562" s="78"/>
      <c r="W562" s="79"/>
      <c r="X562" s="79"/>
    </row>
    <row r="563" spans="1:24" ht="39.75" customHeight="1" x14ac:dyDescent="0.3">
      <c r="A563" s="78"/>
      <c r="B563" s="78"/>
      <c r="C563" s="78"/>
      <c r="D563" s="78"/>
      <c r="E563" s="78"/>
      <c r="F563" s="78"/>
      <c r="G563" s="78"/>
      <c r="H563" s="78"/>
      <c r="I563" s="78"/>
      <c r="J563" s="78"/>
      <c r="K563" s="78"/>
      <c r="L563" s="78"/>
      <c r="M563" s="78"/>
      <c r="N563" s="78"/>
      <c r="O563" s="78"/>
      <c r="P563" s="78"/>
      <c r="Q563" s="78"/>
      <c r="R563" s="78"/>
      <c r="S563" s="78"/>
      <c r="T563" s="78"/>
      <c r="U563" s="78"/>
      <c r="V563" s="78"/>
      <c r="W563" s="79"/>
      <c r="X563" s="79"/>
    </row>
    <row r="564" spans="1:24" ht="39.75" customHeight="1" x14ac:dyDescent="0.3">
      <c r="A564" s="78"/>
      <c r="B564" s="78"/>
      <c r="C564" s="78"/>
      <c r="D564" s="78"/>
      <c r="E564" s="78"/>
      <c r="F564" s="78"/>
      <c r="G564" s="78"/>
      <c r="H564" s="78"/>
      <c r="I564" s="78"/>
      <c r="J564" s="78"/>
      <c r="K564" s="78"/>
      <c r="L564" s="78"/>
      <c r="M564" s="78"/>
      <c r="N564" s="78"/>
      <c r="O564" s="78"/>
      <c r="P564" s="78"/>
      <c r="Q564" s="78"/>
      <c r="R564" s="78"/>
      <c r="S564" s="78"/>
      <c r="T564" s="78"/>
      <c r="U564" s="78"/>
      <c r="V564" s="78"/>
      <c r="W564" s="79"/>
      <c r="X564" s="79"/>
    </row>
    <row r="565" spans="1:24" ht="39.75" customHeight="1" x14ac:dyDescent="0.3">
      <c r="A565" s="78"/>
      <c r="B565" s="78"/>
      <c r="C565" s="78"/>
      <c r="D565" s="78"/>
      <c r="E565" s="78"/>
      <c r="F565" s="78"/>
      <c r="G565" s="78"/>
      <c r="H565" s="78"/>
      <c r="I565" s="78"/>
      <c r="J565" s="78"/>
      <c r="K565" s="78"/>
      <c r="L565" s="78"/>
      <c r="M565" s="78"/>
      <c r="N565" s="78"/>
      <c r="O565" s="78"/>
      <c r="P565" s="78"/>
      <c r="Q565" s="78"/>
      <c r="R565" s="78"/>
      <c r="S565" s="78"/>
      <c r="T565" s="78"/>
      <c r="U565" s="78"/>
      <c r="V565" s="78"/>
      <c r="W565" s="79"/>
      <c r="X565" s="79"/>
    </row>
    <row r="566" spans="1:24" ht="39.75" customHeight="1" x14ac:dyDescent="0.3">
      <c r="A566" s="78"/>
      <c r="B566" s="78"/>
      <c r="C566" s="78"/>
      <c r="D566" s="78"/>
      <c r="E566" s="78"/>
      <c r="F566" s="78"/>
      <c r="G566" s="78"/>
      <c r="H566" s="78"/>
      <c r="I566" s="78"/>
      <c r="J566" s="78"/>
      <c r="K566" s="78"/>
      <c r="L566" s="78"/>
      <c r="M566" s="78"/>
      <c r="N566" s="78"/>
      <c r="O566" s="78"/>
      <c r="P566" s="78"/>
      <c r="Q566" s="78"/>
      <c r="R566" s="78"/>
      <c r="S566" s="78"/>
      <c r="T566" s="78"/>
      <c r="U566" s="78"/>
      <c r="V566" s="78"/>
      <c r="W566" s="79"/>
      <c r="X566" s="79"/>
    </row>
    <row r="567" spans="1:24" ht="39.75" customHeight="1" x14ac:dyDescent="0.3">
      <c r="A567" s="78"/>
      <c r="B567" s="78"/>
      <c r="C567" s="78"/>
      <c r="D567" s="78"/>
      <c r="E567" s="78"/>
      <c r="F567" s="78"/>
      <c r="G567" s="78"/>
      <c r="H567" s="78"/>
      <c r="I567" s="78"/>
      <c r="J567" s="78"/>
      <c r="K567" s="78"/>
      <c r="L567" s="78"/>
      <c r="M567" s="78"/>
      <c r="N567" s="78"/>
      <c r="O567" s="78"/>
      <c r="P567" s="78"/>
      <c r="Q567" s="78"/>
      <c r="R567" s="78"/>
      <c r="S567" s="78"/>
      <c r="T567" s="78"/>
      <c r="U567" s="78"/>
      <c r="V567" s="78"/>
      <c r="W567" s="79"/>
      <c r="X567" s="79"/>
    </row>
    <row r="568" spans="1:24" ht="39.75" customHeight="1" x14ac:dyDescent="0.3">
      <c r="A568" s="78"/>
      <c r="B568" s="78"/>
      <c r="C568" s="78"/>
      <c r="D568" s="78"/>
      <c r="E568" s="78"/>
      <c r="F568" s="78"/>
      <c r="G568" s="78"/>
      <c r="H568" s="78"/>
      <c r="I568" s="78"/>
      <c r="J568" s="78"/>
      <c r="K568" s="78"/>
      <c r="L568" s="78"/>
      <c r="M568" s="78"/>
      <c r="N568" s="78"/>
      <c r="O568" s="78"/>
      <c r="P568" s="78"/>
      <c r="Q568" s="78"/>
      <c r="R568" s="78"/>
      <c r="S568" s="78"/>
      <c r="T568" s="78"/>
      <c r="U568" s="78"/>
      <c r="V568" s="78"/>
      <c r="W568" s="79"/>
      <c r="X568" s="79"/>
    </row>
    <row r="569" spans="1:24" ht="39.75" customHeight="1" x14ac:dyDescent="0.3">
      <c r="A569" s="78"/>
      <c r="B569" s="78"/>
      <c r="C569" s="78"/>
      <c r="D569" s="78"/>
      <c r="E569" s="78"/>
      <c r="F569" s="78"/>
      <c r="G569" s="78"/>
      <c r="H569" s="78"/>
      <c r="I569" s="78"/>
      <c r="J569" s="78"/>
      <c r="K569" s="78"/>
      <c r="L569" s="78"/>
      <c r="M569" s="78"/>
      <c r="N569" s="78"/>
      <c r="O569" s="78"/>
      <c r="P569" s="78"/>
      <c r="Q569" s="78"/>
      <c r="R569" s="78"/>
      <c r="S569" s="78"/>
      <c r="T569" s="78"/>
      <c r="U569" s="78"/>
      <c r="V569" s="78"/>
      <c r="W569" s="79"/>
      <c r="X569" s="79"/>
    </row>
    <row r="570" spans="1:24" ht="39.75" customHeight="1" x14ac:dyDescent="0.3">
      <c r="A570" s="78"/>
      <c r="B570" s="78"/>
      <c r="C570" s="78"/>
      <c r="D570" s="78"/>
      <c r="E570" s="78"/>
      <c r="F570" s="78"/>
      <c r="G570" s="78"/>
      <c r="H570" s="78"/>
      <c r="I570" s="78"/>
      <c r="J570" s="78"/>
      <c r="K570" s="78"/>
      <c r="L570" s="78"/>
      <c r="M570" s="78"/>
      <c r="N570" s="78"/>
      <c r="O570" s="78"/>
      <c r="P570" s="78"/>
      <c r="Q570" s="78"/>
      <c r="R570" s="78"/>
      <c r="S570" s="78"/>
      <c r="T570" s="78"/>
      <c r="U570" s="78"/>
      <c r="V570" s="78"/>
      <c r="W570" s="79"/>
      <c r="X570" s="79"/>
    </row>
    <row r="571" spans="1:24" ht="39.75" customHeight="1" x14ac:dyDescent="0.3">
      <c r="A571" s="78"/>
      <c r="B571" s="78"/>
      <c r="C571" s="78"/>
      <c r="D571" s="78"/>
      <c r="E571" s="78"/>
      <c r="F571" s="78"/>
      <c r="G571" s="78"/>
      <c r="H571" s="78"/>
      <c r="I571" s="78"/>
      <c r="J571" s="78"/>
      <c r="K571" s="78"/>
      <c r="L571" s="78"/>
      <c r="M571" s="78"/>
      <c r="N571" s="78"/>
      <c r="O571" s="78"/>
      <c r="P571" s="78"/>
      <c r="Q571" s="78"/>
      <c r="R571" s="78"/>
      <c r="S571" s="78"/>
      <c r="T571" s="78"/>
      <c r="U571" s="78"/>
      <c r="V571" s="78"/>
      <c r="W571" s="79"/>
      <c r="X571" s="79"/>
    </row>
    <row r="572" spans="1:24" ht="39.75" customHeight="1" x14ac:dyDescent="0.3">
      <c r="A572" s="78"/>
      <c r="B572" s="78"/>
      <c r="C572" s="78"/>
      <c r="D572" s="78"/>
      <c r="E572" s="78"/>
      <c r="F572" s="78"/>
      <c r="G572" s="78"/>
      <c r="H572" s="78"/>
      <c r="I572" s="78"/>
      <c r="J572" s="78"/>
      <c r="K572" s="78"/>
      <c r="L572" s="78"/>
      <c r="M572" s="78"/>
      <c r="N572" s="78"/>
      <c r="O572" s="78"/>
      <c r="P572" s="78"/>
      <c r="Q572" s="78"/>
      <c r="R572" s="78"/>
      <c r="S572" s="78"/>
      <c r="T572" s="78"/>
      <c r="U572" s="78"/>
      <c r="V572" s="78"/>
      <c r="W572" s="79"/>
      <c r="X572" s="79"/>
    </row>
    <row r="573" spans="1:24" ht="39.75" customHeight="1" x14ac:dyDescent="0.3">
      <c r="A573" s="78"/>
      <c r="B573" s="78"/>
      <c r="C573" s="78"/>
      <c r="D573" s="78"/>
      <c r="E573" s="78"/>
      <c r="F573" s="78"/>
      <c r="G573" s="78"/>
      <c r="H573" s="78"/>
      <c r="I573" s="78"/>
      <c r="J573" s="78"/>
      <c r="K573" s="78"/>
      <c r="L573" s="78"/>
      <c r="M573" s="78"/>
      <c r="N573" s="78"/>
      <c r="O573" s="78"/>
      <c r="P573" s="78"/>
      <c r="Q573" s="78"/>
      <c r="R573" s="78"/>
      <c r="S573" s="78"/>
      <c r="T573" s="78"/>
      <c r="U573" s="78"/>
      <c r="V573" s="78"/>
      <c r="W573" s="79"/>
      <c r="X573" s="79"/>
    </row>
    <row r="574" spans="1:24" ht="39.75" customHeight="1" x14ac:dyDescent="0.3">
      <c r="A574" s="78"/>
      <c r="B574" s="78"/>
      <c r="C574" s="78"/>
      <c r="D574" s="78"/>
      <c r="E574" s="78"/>
      <c r="F574" s="78"/>
      <c r="G574" s="78"/>
      <c r="H574" s="78"/>
      <c r="I574" s="78"/>
      <c r="J574" s="78"/>
      <c r="K574" s="78"/>
      <c r="L574" s="78"/>
      <c r="M574" s="78"/>
      <c r="N574" s="78"/>
      <c r="O574" s="78"/>
      <c r="P574" s="78"/>
      <c r="Q574" s="78"/>
      <c r="R574" s="78"/>
      <c r="S574" s="78"/>
      <c r="T574" s="78"/>
      <c r="U574" s="78"/>
      <c r="V574" s="78"/>
      <c r="W574" s="79"/>
      <c r="X574" s="79"/>
    </row>
    <row r="575" spans="1:24" ht="39.75" customHeight="1" x14ac:dyDescent="0.3">
      <c r="A575" s="78"/>
      <c r="B575" s="78"/>
      <c r="C575" s="78"/>
      <c r="D575" s="78"/>
      <c r="E575" s="78"/>
      <c r="F575" s="78"/>
      <c r="G575" s="78"/>
      <c r="H575" s="78"/>
      <c r="I575" s="78"/>
      <c r="J575" s="78"/>
      <c r="K575" s="78"/>
      <c r="L575" s="78"/>
      <c r="M575" s="78"/>
      <c r="N575" s="78"/>
      <c r="O575" s="78"/>
      <c r="P575" s="78"/>
      <c r="Q575" s="78"/>
      <c r="R575" s="78"/>
      <c r="S575" s="78"/>
      <c r="T575" s="78"/>
      <c r="U575" s="78"/>
      <c r="V575" s="78"/>
      <c r="W575" s="79"/>
      <c r="X575" s="79"/>
    </row>
    <row r="576" spans="1:24" ht="39.75" customHeight="1" x14ac:dyDescent="0.3">
      <c r="A576" s="78"/>
      <c r="B576" s="78"/>
      <c r="C576" s="78"/>
      <c r="D576" s="78"/>
      <c r="E576" s="78"/>
      <c r="F576" s="78"/>
      <c r="G576" s="78"/>
      <c r="H576" s="78"/>
      <c r="I576" s="78"/>
      <c r="J576" s="78"/>
      <c r="K576" s="78"/>
      <c r="L576" s="78"/>
      <c r="M576" s="78"/>
      <c r="N576" s="78"/>
      <c r="O576" s="78"/>
      <c r="P576" s="78"/>
      <c r="Q576" s="78"/>
      <c r="R576" s="78"/>
      <c r="S576" s="78"/>
      <c r="T576" s="78"/>
      <c r="U576" s="78"/>
      <c r="V576" s="78"/>
      <c r="W576" s="79"/>
      <c r="X576" s="79"/>
    </row>
    <row r="577" spans="1:24" ht="39.75" customHeight="1" x14ac:dyDescent="0.3">
      <c r="A577" s="78"/>
      <c r="B577" s="78"/>
      <c r="C577" s="78"/>
      <c r="D577" s="78"/>
      <c r="E577" s="78"/>
      <c r="F577" s="78"/>
      <c r="G577" s="78"/>
      <c r="H577" s="78"/>
      <c r="I577" s="78"/>
      <c r="J577" s="78"/>
      <c r="K577" s="78"/>
      <c r="L577" s="78"/>
      <c r="M577" s="78"/>
      <c r="N577" s="78"/>
      <c r="O577" s="78"/>
      <c r="P577" s="78"/>
      <c r="Q577" s="78"/>
      <c r="R577" s="78"/>
      <c r="S577" s="78"/>
      <c r="T577" s="78"/>
      <c r="U577" s="78"/>
      <c r="V577" s="78"/>
      <c r="W577" s="79"/>
      <c r="X577" s="79"/>
    </row>
    <row r="578" spans="1:24" ht="39.75" customHeight="1" x14ac:dyDescent="0.3">
      <c r="A578" s="78"/>
      <c r="B578" s="78"/>
      <c r="C578" s="78"/>
      <c r="D578" s="78"/>
      <c r="E578" s="78"/>
      <c r="F578" s="78"/>
      <c r="G578" s="78"/>
      <c r="H578" s="78"/>
      <c r="I578" s="78"/>
      <c r="J578" s="78"/>
      <c r="K578" s="78"/>
      <c r="L578" s="78"/>
      <c r="M578" s="78"/>
      <c r="N578" s="78"/>
      <c r="O578" s="78"/>
      <c r="P578" s="78"/>
      <c r="Q578" s="78"/>
      <c r="R578" s="78"/>
      <c r="S578" s="78"/>
      <c r="T578" s="78"/>
      <c r="U578" s="78"/>
      <c r="V578" s="78"/>
      <c r="W578" s="79"/>
      <c r="X578" s="79"/>
    </row>
    <row r="579" spans="1:24" ht="39.75" customHeight="1" x14ac:dyDescent="0.3">
      <c r="A579" s="78"/>
      <c r="B579" s="78"/>
      <c r="C579" s="78"/>
      <c r="D579" s="78"/>
      <c r="E579" s="78"/>
      <c r="F579" s="78"/>
      <c r="G579" s="78"/>
      <c r="H579" s="78"/>
      <c r="I579" s="78"/>
      <c r="J579" s="78"/>
      <c r="K579" s="78"/>
      <c r="L579" s="78"/>
      <c r="M579" s="78"/>
      <c r="N579" s="78"/>
      <c r="O579" s="78"/>
      <c r="P579" s="78"/>
      <c r="Q579" s="78"/>
      <c r="R579" s="78"/>
      <c r="S579" s="78"/>
      <c r="T579" s="78"/>
      <c r="U579" s="78"/>
      <c r="V579" s="78"/>
      <c r="W579" s="79"/>
      <c r="X579" s="79"/>
    </row>
    <row r="580" spans="1:24" ht="39.75" customHeight="1" x14ac:dyDescent="0.3">
      <c r="A580" s="78"/>
      <c r="B580" s="78"/>
      <c r="C580" s="78"/>
      <c r="D580" s="78"/>
      <c r="E580" s="78"/>
      <c r="F580" s="78"/>
      <c r="G580" s="78"/>
      <c r="H580" s="78"/>
      <c r="I580" s="78"/>
      <c r="J580" s="78"/>
      <c r="K580" s="78"/>
      <c r="L580" s="78"/>
      <c r="M580" s="78"/>
      <c r="N580" s="78"/>
      <c r="O580" s="78"/>
      <c r="P580" s="78"/>
      <c r="Q580" s="78"/>
      <c r="R580" s="78"/>
      <c r="S580" s="78"/>
      <c r="T580" s="78"/>
      <c r="U580" s="78"/>
      <c r="V580" s="78"/>
      <c r="W580" s="79"/>
      <c r="X580" s="79"/>
    </row>
    <row r="581" spans="1:24" ht="39.75" customHeight="1" x14ac:dyDescent="0.3">
      <c r="A581" s="78"/>
      <c r="B581" s="78"/>
      <c r="C581" s="78"/>
      <c r="D581" s="78"/>
      <c r="E581" s="78"/>
      <c r="F581" s="78"/>
      <c r="G581" s="78"/>
      <c r="H581" s="78"/>
      <c r="I581" s="78"/>
      <c r="J581" s="78"/>
      <c r="K581" s="78"/>
      <c r="L581" s="78"/>
      <c r="M581" s="78"/>
      <c r="N581" s="78"/>
      <c r="O581" s="78"/>
      <c r="P581" s="78"/>
      <c r="Q581" s="78"/>
      <c r="R581" s="78"/>
      <c r="S581" s="78"/>
      <c r="T581" s="78"/>
      <c r="U581" s="78"/>
      <c r="V581" s="78"/>
      <c r="W581" s="79"/>
      <c r="X581" s="79"/>
    </row>
    <row r="582" spans="1:24" ht="39.75" customHeight="1" x14ac:dyDescent="0.3">
      <c r="A582" s="78"/>
      <c r="B582" s="78"/>
      <c r="C582" s="78"/>
      <c r="D582" s="78"/>
      <c r="E582" s="78"/>
      <c r="F582" s="78"/>
      <c r="G582" s="78"/>
      <c r="H582" s="78"/>
      <c r="I582" s="78"/>
      <c r="J582" s="78"/>
      <c r="K582" s="78"/>
      <c r="L582" s="78"/>
      <c r="M582" s="78"/>
      <c r="N582" s="78"/>
      <c r="O582" s="78"/>
      <c r="P582" s="78"/>
      <c r="Q582" s="78"/>
      <c r="R582" s="78"/>
      <c r="S582" s="78"/>
      <c r="T582" s="78"/>
      <c r="U582" s="78"/>
      <c r="V582" s="78"/>
      <c r="W582" s="79"/>
      <c r="X582" s="79"/>
    </row>
    <row r="583" spans="1:24" ht="39.75" customHeight="1" x14ac:dyDescent="0.3">
      <c r="A583" s="78"/>
      <c r="B583" s="78"/>
      <c r="C583" s="78"/>
      <c r="D583" s="78"/>
      <c r="E583" s="78"/>
      <c r="F583" s="78"/>
      <c r="G583" s="78"/>
      <c r="H583" s="78"/>
      <c r="I583" s="78"/>
      <c r="J583" s="78"/>
      <c r="K583" s="78"/>
      <c r="L583" s="78"/>
      <c r="M583" s="78"/>
      <c r="N583" s="78"/>
      <c r="O583" s="78"/>
      <c r="P583" s="78"/>
      <c r="Q583" s="78"/>
      <c r="R583" s="78"/>
      <c r="S583" s="78"/>
      <c r="T583" s="78"/>
      <c r="U583" s="78"/>
      <c r="V583" s="78"/>
      <c r="W583" s="79"/>
      <c r="X583" s="79"/>
    </row>
    <row r="584" spans="1:24" ht="39.75" customHeight="1" x14ac:dyDescent="0.3">
      <c r="A584" s="78"/>
      <c r="B584" s="78"/>
      <c r="C584" s="78"/>
      <c r="D584" s="78"/>
      <c r="E584" s="78"/>
      <c r="F584" s="78"/>
      <c r="G584" s="78"/>
      <c r="H584" s="78"/>
      <c r="I584" s="78"/>
      <c r="J584" s="78"/>
      <c r="K584" s="78"/>
      <c r="L584" s="78"/>
      <c r="M584" s="78"/>
      <c r="N584" s="78"/>
      <c r="O584" s="78"/>
      <c r="P584" s="78"/>
      <c r="Q584" s="78"/>
      <c r="R584" s="78"/>
      <c r="S584" s="78"/>
      <c r="T584" s="78"/>
      <c r="U584" s="78"/>
      <c r="V584" s="78"/>
      <c r="W584" s="79"/>
      <c r="X584" s="79"/>
    </row>
    <row r="585" spans="1:24" ht="39.75" customHeight="1" x14ac:dyDescent="0.3">
      <c r="A585" s="78"/>
      <c r="B585" s="78"/>
      <c r="C585" s="78"/>
      <c r="D585" s="78"/>
      <c r="E585" s="78"/>
      <c r="F585" s="78"/>
      <c r="G585" s="78"/>
      <c r="H585" s="78"/>
      <c r="I585" s="78"/>
      <c r="J585" s="78"/>
      <c r="K585" s="78"/>
      <c r="L585" s="78"/>
      <c r="M585" s="78"/>
      <c r="N585" s="78"/>
      <c r="O585" s="78"/>
      <c r="P585" s="78"/>
      <c r="Q585" s="78"/>
      <c r="R585" s="78"/>
      <c r="S585" s="78"/>
      <c r="T585" s="78"/>
      <c r="U585" s="78"/>
      <c r="V585" s="78"/>
      <c r="W585" s="79"/>
      <c r="X585" s="79"/>
    </row>
    <row r="586" spans="1:24" ht="39.75" customHeight="1" x14ac:dyDescent="0.3">
      <c r="A586" s="78"/>
      <c r="B586" s="78"/>
      <c r="C586" s="78"/>
      <c r="D586" s="78"/>
      <c r="E586" s="78"/>
      <c r="F586" s="78"/>
      <c r="G586" s="78"/>
      <c r="H586" s="78"/>
      <c r="I586" s="78"/>
      <c r="J586" s="78"/>
      <c r="K586" s="78"/>
      <c r="L586" s="78"/>
      <c r="M586" s="78"/>
      <c r="N586" s="78"/>
      <c r="O586" s="78"/>
      <c r="P586" s="78"/>
      <c r="Q586" s="78"/>
      <c r="R586" s="78"/>
      <c r="S586" s="78"/>
      <c r="T586" s="78"/>
      <c r="U586" s="78"/>
      <c r="V586" s="78"/>
      <c r="W586" s="79"/>
      <c r="X586" s="79"/>
    </row>
    <row r="587" spans="1:24" ht="39.75" customHeight="1" x14ac:dyDescent="0.3">
      <c r="A587" s="78"/>
      <c r="B587" s="78"/>
      <c r="C587" s="78"/>
      <c r="D587" s="78"/>
      <c r="E587" s="78"/>
      <c r="F587" s="78"/>
      <c r="G587" s="78"/>
      <c r="H587" s="78"/>
      <c r="I587" s="78"/>
      <c r="J587" s="78"/>
      <c r="K587" s="78"/>
      <c r="L587" s="78"/>
      <c r="M587" s="78"/>
      <c r="N587" s="78"/>
      <c r="O587" s="78"/>
      <c r="P587" s="78"/>
      <c r="Q587" s="78"/>
      <c r="R587" s="78"/>
      <c r="S587" s="78"/>
      <c r="T587" s="78"/>
      <c r="U587" s="78"/>
      <c r="V587" s="78"/>
      <c r="W587" s="79"/>
      <c r="X587" s="79"/>
    </row>
    <row r="588" spans="1:24" ht="39.75" customHeight="1" x14ac:dyDescent="0.3">
      <c r="A588" s="78"/>
      <c r="B588" s="78"/>
      <c r="C588" s="78"/>
      <c r="D588" s="78"/>
      <c r="E588" s="78"/>
      <c r="F588" s="78"/>
      <c r="G588" s="78"/>
      <c r="H588" s="78"/>
      <c r="I588" s="78"/>
      <c r="J588" s="78"/>
      <c r="K588" s="78"/>
      <c r="L588" s="78"/>
      <c r="M588" s="78"/>
      <c r="N588" s="78"/>
      <c r="O588" s="78"/>
      <c r="P588" s="78"/>
      <c r="Q588" s="78"/>
      <c r="R588" s="78"/>
      <c r="S588" s="78"/>
      <c r="T588" s="78"/>
      <c r="U588" s="78"/>
      <c r="V588" s="78"/>
      <c r="W588" s="79"/>
      <c r="X588" s="79"/>
    </row>
    <row r="589" spans="1:24" ht="39.75" customHeight="1" x14ac:dyDescent="0.3">
      <c r="A589" s="78"/>
      <c r="B589" s="78"/>
      <c r="C589" s="78"/>
      <c r="D589" s="78"/>
      <c r="E589" s="78"/>
      <c r="F589" s="78"/>
      <c r="G589" s="78"/>
      <c r="H589" s="78"/>
      <c r="I589" s="78"/>
      <c r="J589" s="78"/>
      <c r="K589" s="78"/>
      <c r="L589" s="78"/>
      <c r="M589" s="78"/>
      <c r="N589" s="78"/>
      <c r="O589" s="78"/>
      <c r="P589" s="78"/>
      <c r="Q589" s="78"/>
      <c r="R589" s="78"/>
      <c r="S589" s="78"/>
      <c r="T589" s="78"/>
      <c r="U589" s="78"/>
      <c r="V589" s="78"/>
      <c r="W589" s="79"/>
      <c r="X589" s="79"/>
    </row>
    <row r="590" spans="1:24" ht="39.75" customHeight="1" x14ac:dyDescent="0.3">
      <c r="A590" s="78"/>
      <c r="B590" s="78"/>
      <c r="C590" s="78"/>
      <c r="D590" s="78"/>
      <c r="E590" s="78"/>
      <c r="F590" s="78"/>
      <c r="G590" s="78"/>
      <c r="H590" s="78"/>
      <c r="I590" s="78"/>
      <c r="J590" s="78"/>
      <c r="K590" s="78"/>
      <c r="L590" s="78"/>
      <c r="M590" s="78"/>
      <c r="N590" s="78"/>
      <c r="O590" s="78"/>
      <c r="P590" s="78"/>
      <c r="Q590" s="78"/>
      <c r="R590" s="78"/>
      <c r="S590" s="78"/>
      <c r="T590" s="78"/>
      <c r="U590" s="78"/>
      <c r="V590" s="78"/>
      <c r="W590" s="79"/>
      <c r="X590" s="79"/>
    </row>
    <row r="591" spans="1:24" ht="39.75" customHeight="1" x14ac:dyDescent="0.3">
      <c r="A591" s="78"/>
      <c r="B591" s="78"/>
      <c r="C591" s="78"/>
      <c r="D591" s="78"/>
      <c r="E591" s="78"/>
      <c r="F591" s="78"/>
      <c r="G591" s="78"/>
      <c r="H591" s="78"/>
      <c r="I591" s="78"/>
      <c r="J591" s="78"/>
      <c r="K591" s="78"/>
      <c r="L591" s="78"/>
      <c r="M591" s="78"/>
      <c r="N591" s="78"/>
      <c r="O591" s="78"/>
      <c r="P591" s="78"/>
      <c r="Q591" s="78"/>
      <c r="R591" s="78"/>
      <c r="S591" s="78"/>
      <c r="T591" s="78"/>
      <c r="U591" s="78"/>
      <c r="V591" s="78"/>
      <c r="W591" s="79"/>
      <c r="X591" s="79"/>
    </row>
    <row r="592" spans="1:24" ht="39.75" customHeight="1" x14ac:dyDescent="0.3">
      <c r="A592" s="78"/>
      <c r="B592" s="78"/>
      <c r="C592" s="78"/>
      <c r="D592" s="78"/>
      <c r="E592" s="78"/>
      <c r="F592" s="78"/>
      <c r="G592" s="78"/>
      <c r="H592" s="78"/>
      <c r="I592" s="78"/>
      <c r="J592" s="78"/>
      <c r="K592" s="78"/>
      <c r="L592" s="78"/>
      <c r="M592" s="78"/>
      <c r="N592" s="78"/>
      <c r="O592" s="78"/>
      <c r="P592" s="78"/>
      <c r="Q592" s="78"/>
      <c r="R592" s="78"/>
      <c r="S592" s="78"/>
      <c r="T592" s="78"/>
      <c r="U592" s="78"/>
      <c r="V592" s="78"/>
      <c r="W592" s="79"/>
      <c r="X592" s="79"/>
    </row>
    <row r="593" spans="1:24" ht="39.75" customHeight="1" x14ac:dyDescent="0.3">
      <c r="A593" s="78"/>
      <c r="B593" s="78"/>
      <c r="C593" s="78"/>
      <c r="D593" s="78"/>
      <c r="E593" s="78"/>
      <c r="F593" s="78"/>
      <c r="G593" s="78"/>
      <c r="H593" s="78"/>
      <c r="I593" s="78"/>
      <c r="J593" s="78"/>
      <c r="K593" s="78"/>
      <c r="L593" s="78"/>
      <c r="M593" s="78"/>
      <c r="N593" s="78"/>
      <c r="O593" s="78"/>
      <c r="P593" s="78"/>
      <c r="Q593" s="78"/>
      <c r="R593" s="78"/>
      <c r="S593" s="78"/>
      <c r="T593" s="78"/>
      <c r="U593" s="78"/>
      <c r="V593" s="78"/>
      <c r="W593" s="79"/>
      <c r="X593" s="79"/>
    </row>
    <row r="594" spans="1:24" ht="39.75" customHeight="1" x14ac:dyDescent="0.3">
      <c r="A594" s="78"/>
      <c r="B594" s="78"/>
      <c r="C594" s="78"/>
      <c r="D594" s="78"/>
      <c r="E594" s="78"/>
      <c r="F594" s="78"/>
      <c r="G594" s="78"/>
      <c r="H594" s="78"/>
      <c r="I594" s="78"/>
      <c r="J594" s="78"/>
      <c r="K594" s="78"/>
      <c r="L594" s="78"/>
      <c r="M594" s="78"/>
      <c r="N594" s="78"/>
      <c r="O594" s="78"/>
      <c r="P594" s="78"/>
      <c r="Q594" s="78"/>
      <c r="R594" s="78"/>
      <c r="S594" s="78"/>
      <c r="T594" s="78"/>
      <c r="U594" s="78"/>
      <c r="V594" s="78"/>
      <c r="W594" s="79"/>
      <c r="X594" s="79"/>
    </row>
    <row r="595" spans="1:24" ht="39.75" customHeight="1" x14ac:dyDescent="0.3">
      <c r="A595" s="78"/>
      <c r="B595" s="78"/>
      <c r="C595" s="78"/>
      <c r="D595" s="78"/>
      <c r="E595" s="78"/>
      <c r="F595" s="78"/>
      <c r="G595" s="78"/>
      <c r="H595" s="78"/>
      <c r="I595" s="78"/>
      <c r="J595" s="78"/>
      <c r="K595" s="78"/>
      <c r="L595" s="78"/>
      <c r="M595" s="78"/>
      <c r="N595" s="78"/>
      <c r="O595" s="78"/>
      <c r="P595" s="78"/>
      <c r="Q595" s="78"/>
      <c r="R595" s="78"/>
      <c r="S595" s="78"/>
      <c r="T595" s="78"/>
      <c r="U595" s="78"/>
      <c r="V595" s="78"/>
      <c r="W595" s="79"/>
      <c r="X595" s="79"/>
    </row>
    <row r="596" spans="1:24" ht="39.75" customHeight="1" x14ac:dyDescent="0.3">
      <c r="A596" s="78"/>
      <c r="B596" s="78"/>
      <c r="C596" s="78"/>
      <c r="D596" s="78"/>
      <c r="E596" s="78"/>
      <c r="F596" s="78"/>
      <c r="G596" s="78"/>
      <c r="H596" s="78"/>
      <c r="I596" s="78"/>
      <c r="J596" s="78"/>
      <c r="K596" s="78"/>
      <c r="L596" s="78"/>
      <c r="M596" s="78"/>
      <c r="N596" s="78"/>
      <c r="O596" s="78"/>
      <c r="P596" s="78"/>
      <c r="Q596" s="78"/>
      <c r="R596" s="78"/>
      <c r="S596" s="78"/>
      <c r="T596" s="78"/>
      <c r="U596" s="78"/>
      <c r="V596" s="78"/>
      <c r="W596" s="79"/>
      <c r="X596" s="79"/>
    </row>
    <row r="597" spans="1:24" ht="39.75" customHeight="1" x14ac:dyDescent="0.3">
      <c r="A597" s="78"/>
      <c r="B597" s="78"/>
      <c r="C597" s="78"/>
      <c r="D597" s="78"/>
      <c r="E597" s="78"/>
      <c r="F597" s="78"/>
      <c r="G597" s="78"/>
      <c r="H597" s="78"/>
      <c r="I597" s="78"/>
      <c r="J597" s="78"/>
      <c r="K597" s="78"/>
      <c r="L597" s="78"/>
      <c r="M597" s="78"/>
      <c r="N597" s="78"/>
      <c r="O597" s="78"/>
      <c r="P597" s="78"/>
      <c r="Q597" s="78"/>
      <c r="R597" s="78"/>
      <c r="S597" s="78"/>
      <c r="T597" s="78"/>
      <c r="U597" s="78"/>
      <c r="V597" s="78"/>
      <c r="W597" s="79"/>
      <c r="X597" s="79"/>
    </row>
    <row r="598" spans="1:24" ht="39.75" customHeight="1" x14ac:dyDescent="0.3">
      <c r="A598" s="78"/>
      <c r="B598" s="78"/>
      <c r="C598" s="78"/>
      <c r="D598" s="78"/>
      <c r="E598" s="78"/>
      <c r="F598" s="78"/>
      <c r="G598" s="78"/>
      <c r="H598" s="78"/>
      <c r="I598" s="78"/>
      <c r="J598" s="78"/>
      <c r="K598" s="78"/>
      <c r="L598" s="78"/>
      <c r="M598" s="78"/>
      <c r="N598" s="78"/>
      <c r="O598" s="78"/>
      <c r="P598" s="78"/>
      <c r="Q598" s="78"/>
      <c r="R598" s="78"/>
      <c r="S598" s="78"/>
      <c r="T598" s="78"/>
      <c r="U598" s="78"/>
      <c r="V598" s="78"/>
      <c r="W598" s="79"/>
      <c r="X598" s="79"/>
    </row>
    <row r="599" spans="1:24" ht="39.75" customHeight="1" x14ac:dyDescent="0.3">
      <c r="A599" s="78"/>
      <c r="B599" s="78"/>
      <c r="C599" s="78"/>
      <c r="D599" s="78"/>
      <c r="E599" s="78"/>
      <c r="F599" s="78"/>
      <c r="G599" s="78"/>
      <c r="H599" s="78"/>
      <c r="I599" s="78"/>
      <c r="J599" s="78"/>
      <c r="K599" s="78"/>
      <c r="L599" s="78"/>
      <c r="M599" s="78"/>
      <c r="N599" s="78"/>
      <c r="O599" s="78"/>
      <c r="P599" s="78"/>
      <c r="Q599" s="78"/>
      <c r="R599" s="78"/>
      <c r="S599" s="78"/>
      <c r="T599" s="78"/>
      <c r="U599" s="78"/>
      <c r="V599" s="78"/>
      <c r="W599" s="79"/>
      <c r="X599" s="79"/>
    </row>
    <row r="600" spans="1:24" ht="39.75" customHeight="1" x14ac:dyDescent="0.3">
      <c r="A600" s="78"/>
      <c r="B600" s="78"/>
      <c r="C600" s="78"/>
      <c r="D600" s="78"/>
      <c r="E600" s="78"/>
      <c r="F600" s="78"/>
      <c r="G600" s="78"/>
      <c r="H600" s="78"/>
      <c r="I600" s="78"/>
      <c r="J600" s="78"/>
      <c r="K600" s="78"/>
      <c r="L600" s="78"/>
      <c r="M600" s="78"/>
      <c r="N600" s="78"/>
      <c r="O600" s="78"/>
      <c r="P600" s="78"/>
      <c r="Q600" s="78"/>
      <c r="R600" s="78"/>
      <c r="S600" s="78"/>
      <c r="T600" s="78"/>
      <c r="U600" s="78"/>
      <c r="V600" s="78"/>
      <c r="W600" s="79"/>
      <c r="X600" s="79"/>
    </row>
    <row r="601" spans="1:24" ht="39.75" customHeight="1" x14ac:dyDescent="0.3">
      <c r="A601" s="78"/>
      <c r="B601" s="78"/>
      <c r="C601" s="78"/>
      <c r="D601" s="78"/>
      <c r="E601" s="78"/>
      <c r="F601" s="78"/>
      <c r="G601" s="78"/>
      <c r="H601" s="78"/>
      <c r="I601" s="78"/>
      <c r="J601" s="78"/>
      <c r="K601" s="78"/>
      <c r="L601" s="78"/>
      <c r="M601" s="78"/>
      <c r="N601" s="78"/>
      <c r="O601" s="78"/>
      <c r="P601" s="78"/>
      <c r="Q601" s="78"/>
      <c r="R601" s="78"/>
      <c r="S601" s="78"/>
      <c r="T601" s="78"/>
      <c r="U601" s="78"/>
      <c r="V601" s="78"/>
      <c r="W601" s="79"/>
      <c r="X601" s="79"/>
    </row>
    <row r="602" spans="1:24" ht="39.75" customHeight="1" x14ac:dyDescent="0.3">
      <c r="A602" s="78"/>
      <c r="B602" s="78"/>
      <c r="C602" s="78"/>
      <c r="D602" s="78"/>
      <c r="E602" s="78"/>
      <c r="F602" s="78"/>
      <c r="G602" s="78"/>
      <c r="H602" s="78"/>
      <c r="I602" s="78"/>
      <c r="J602" s="78"/>
      <c r="K602" s="78"/>
      <c r="L602" s="78"/>
      <c r="M602" s="78"/>
      <c r="N602" s="78"/>
      <c r="O602" s="78"/>
      <c r="P602" s="78"/>
      <c r="Q602" s="78"/>
      <c r="R602" s="78"/>
      <c r="S602" s="78"/>
      <c r="T602" s="78"/>
      <c r="U602" s="78"/>
      <c r="V602" s="78"/>
      <c r="W602" s="79"/>
      <c r="X602" s="79"/>
    </row>
    <row r="603" spans="1:24" ht="39.75" customHeight="1" x14ac:dyDescent="0.3">
      <c r="A603" s="78"/>
      <c r="B603" s="78"/>
      <c r="C603" s="78"/>
      <c r="D603" s="78"/>
      <c r="E603" s="78"/>
      <c r="F603" s="78"/>
      <c r="G603" s="78"/>
      <c r="H603" s="78"/>
      <c r="I603" s="78"/>
      <c r="J603" s="78"/>
      <c r="K603" s="78"/>
      <c r="L603" s="78"/>
      <c r="M603" s="78"/>
      <c r="N603" s="78"/>
      <c r="O603" s="78"/>
      <c r="P603" s="78"/>
      <c r="Q603" s="78"/>
      <c r="R603" s="78"/>
      <c r="S603" s="78"/>
      <c r="T603" s="78"/>
      <c r="U603" s="78"/>
      <c r="V603" s="78"/>
      <c r="W603" s="79"/>
      <c r="X603" s="79"/>
    </row>
    <row r="604" spans="1:24" ht="39.75" customHeight="1" x14ac:dyDescent="0.3">
      <c r="A604" s="78"/>
      <c r="B604" s="78"/>
      <c r="C604" s="78"/>
      <c r="D604" s="78"/>
      <c r="E604" s="78"/>
      <c r="F604" s="78"/>
      <c r="G604" s="78"/>
      <c r="H604" s="78"/>
      <c r="I604" s="78"/>
      <c r="J604" s="78"/>
      <c r="K604" s="78"/>
      <c r="L604" s="78"/>
      <c r="M604" s="78"/>
      <c r="N604" s="78"/>
      <c r="O604" s="78"/>
      <c r="P604" s="78"/>
      <c r="Q604" s="78"/>
      <c r="R604" s="78"/>
      <c r="S604" s="78"/>
      <c r="T604" s="78"/>
      <c r="U604" s="78"/>
      <c r="V604" s="78"/>
      <c r="W604" s="79"/>
      <c r="X604" s="79"/>
    </row>
    <row r="605" spans="1:24" ht="39.75" customHeight="1" x14ac:dyDescent="0.3">
      <c r="A605" s="78"/>
      <c r="B605" s="78"/>
      <c r="C605" s="78"/>
      <c r="D605" s="78"/>
      <c r="E605" s="78"/>
      <c r="F605" s="78"/>
      <c r="G605" s="78"/>
      <c r="H605" s="78"/>
      <c r="I605" s="78"/>
      <c r="J605" s="78"/>
      <c r="K605" s="78"/>
      <c r="L605" s="78"/>
      <c r="M605" s="78"/>
      <c r="N605" s="78"/>
      <c r="O605" s="78"/>
      <c r="P605" s="78"/>
      <c r="Q605" s="78"/>
      <c r="R605" s="78"/>
      <c r="S605" s="78"/>
      <c r="T605" s="78"/>
      <c r="U605" s="78"/>
      <c r="V605" s="78"/>
      <c r="W605" s="79"/>
      <c r="X605" s="79"/>
    </row>
    <row r="606" spans="1:24" ht="39.75" customHeight="1" x14ac:dyDescent="0.3">
      <c r="A606" s="78"/>
      <c r="B606" s="78"/>
      <c r="C606" s="78"/>
      <c r="D606" s="78"/>
      <c r="E606" s="78"/>
      <c r="F606" s="78"/>
      <c r="G606" s="78"/>
      <c r="H606" s="78"/>
      <c r="I606" s="78"/>
      <c r="J606" s="78"/>
      <c r="K606" s="78"/>
      <c r="L606" s="78"/>
      <c r="M606" s="78"/>
      <c r="N606" s="78"/>
      <c r="O606" s="78"/>
      <c r="P606" s="78"/>
      <c r="Q606" s="78"/>
      <c r="R606" s="78"/>
      <c r="S606" s="78"/>
      <c r="T606" s="78"/>
      <c r="U606" s="78"/>
      <c r="V606" s="78"/>
      <c r="W606" s="79"/>
      <c r="X606" s="79"/>
    </row>
    <row r="607" spans="1:24" ht="39.75" customHeight="1" x14ac:dyDescent="0.3">
      <c r="A607" s="78"/>
      <c r="B607" s="78"/>
      <c r="C607" s="78"/>
      <c r="D607" s="78"/>
      <c r="E607" s="78"/>
      <c r="F607" s="78"/>
      <c r="G607" s="78"/>
      <c r="H607" s="78"/>
      <c r="I607" s="78"/>
      <c r="J607" s="78"/>
      <c r="K607" s="78"/>
      <c r="L607" s="78"/>
      <c r="M607" s="78"/>
      <c r="N607" s="78"/>
      <c r="O607" s="78"/>
      <c r="P607" s="78"/>
      <c r="Q607" s="78"/>
      <c r="R607" s="78"/>
      <c r="S607" s="78"/>
      <c r="T607" s="78"/>
      <c r="U607" s="78"/>
      <c r="V607" s="78"/>
      <c r="W607" s="79"/>
      <c r="X607" s="79"/>
    </row>
    <row r="608" spans="1:24" ht="39.75" customHeight="1" x14ac:dyDescent="0.3">
      <c r="A608" s="78"/>
      <c r="B608" s="78"/>
      <c r="C608" s="78"/>
      <c r="D608" s="78"/>
      <c r="E608" s="78"/>
      <c r="F608" s="78"/>
      <c r="G608" s="78"/>
      <c r="H608" s="78"/>
      <c r="I608" s="78"/>
      <c r="J608" s="78"/>
      <c r="K608" s="78"/>
      <c r="L608" s="78"/>
      <c r="M608" s="78"/>
      <c r="N608" s="78"/>
      <c r="O608" s="78"/>
      <c r="P608" s="78"/>
      <c r="Q608" s="78"/>
      <c r="R608" s="78"/>
      <c r="S608" s="78"/>
      <c r="T608" s="78"/>
      <c r="U608" s="78"/>
      <c r="V608" s="78"/>
      <c r="W608" s="79"/>
      <c r="X608" s="79"/>
    </row>
    <row r="609" spans="1:24" ht="39.75" customHeight="1" x14ac:dyDescent="0.3">
      <c r="A609" s="78"/>
      <c r="B609" s="78"/>
      <c r="C609" s="78"/>
      <c r="D609" s="78"/>
      <c r="E609" s="78"/>
      <c r="F609" s="78"/>
      <c r="G609" s="78"/>
      <c r="H609" s="78"/>
      <c r="I609" s="78"/>
      <c r="J609" s="78"/>
      <c r="K609" s="78"/>
      <c r="L609" s="78"/>
      <c r="M609" s="78"/>
      <c r="N609" s="78"/>
      <c r="O609" s="78"/>
      <c r="P609" s="78"/>
      <c r="Q609" s="78"/>
      <c r="R609" s="78"/>
      <c r="S609" s="78"/>
      <c r="T609" s="78"/>
      <c r="U609" s="78"/>
      <c r="V609" s="78"/>
      <c r="W609" s="79"/>
      <c r="X609" s="79"/>
    </row>
    <row r="610" spans="1:24" ht="39.75" customHeight="1" x14ac:dyDescent="0.3">
      <c r="A610" s="78"/>
      <c r="B610" s="78"/>
      <c r="C610" s="78"/>
      <c r="D610" s="78"/>
      <c r="E610" s="78"/>
      <c r="F610" s="78"/>
      <c r="G610" s="78"/>
      <c r="H610" s="78"/>
      <c r="I610" s="78"/>
      <c r="J610" s="78"/>
      <c r="K610" s="78"/>
      <c r="L610" s="78"/>
      <c r="M610" s="78"/>
      <c r="N610" s="78"/>
      <c r="O610" s="78"/>
      <c r="P610" s="78"/>
      <c r="Q610" s="78"/>
      <c r="R610" s="78"/>
      <c r="S610" s="78"/>
      <c r="T610" s="78"/>
      <c r="U610" s="78"/>
      <c r="V610" s="78"/>
      <c r="W610" s="79"/>
      <c r="X610" s="79"/>
    </row>
    <row r="611" spans="1:24" ht="39.75" customHeight="1" x14ac:dyDescent="0.3">
      <c r="A611" s="78"/>
      <c r="B611" s="78"/>
      <c r="C611" s="78"/>
      <c r="D611" s="78"/>
      <c r="E611" s="78"/>
      <c r="F611" s="78"/>
      <c r="G611" s="78"/>
      <c r="H611" s="78"/>
      <c r="I611" s="78"/>
      <c r="J611" s="78"/>
      <c r="K611" s="78"/>
      <c r="L611" s="78"/>
      <c r="M611" s="78"/>
      <c r="N611" s="78"/>
      <c r="O611" s="78"/>
      <c r="P611" s="78"/>
      <c r="Q611" s="78"/>
      <c r="R611" s="78"/>
      <c r="S611" s="78"/>
      <c r="T611" s="78"/>
      <c r="U611" s="78"/>
      <c r="V611" s="78"/>
      <c r="W611" s="79"/>
      <c r="X611" s="79"/>
    </row>
    <row r="612" spans="1:24" ht="39.75" customHeight="1" x14ac:dyDescent="0.3">
      <c r="A612" s="78"/>
      <c r="B612" s="78"/>
      <c r="C612" s="78"/>
      <c r="D612" s="78"/>
      <c r="E612" s="78"/>
      <c r="F612" s="78"/>
      <c r="G612" s="78"/>
      <c r="H612" s="78"/>
      <c r="I612" s="78"/>
      <c r="J612" s="78"/>
      <c r="K612" s="78"/>
      <c r="L612" s="78"/>
      <c r="M612" s="78"/>
      <c r="N612" s="78"/>
      <c r="O612" s="78"/>
      <c r="P612" s="78"/>
      <c r="Q612" s="78"/>
      <c r="R612" s="78"/>
      <c r="S612" s="78"/>
      <c r="T612" s="78"/>
      <c r="U612" s="78"/>
      <c r="V612" s="78"/>
      <c r="W612" s="79"/>
      <c r="X612" s="79"/>
    </row>
    <row r="613" spans="1:24" ht="39.75" customHeight="1" x14ac:dyDescent="0.3">
      <c r="A613" s="78"/>
      <c r="B613" s="78"/>
      <c r="C613" s="78"/>
      <c r="D613" s="78"/>
      <c r="E613" s="78"/>
      <c r="F613" s="78"/>
      <c r="G613" s="78"/>
      <c r="H613" s="78"/>
      <c r="I613" s="78"/>
      <c r="J613" s="78"/>
      <c r="K613" s="78"/>
      <c r="L613" s="78"/>
      <c r="M613" s="78"/>
      <c r="N613" s="78"/>
      <c r="O613" s="78"/>
      <c r="P613" s="78"/>
      <c r="Q613" s="78"/>
      <c r="R613" s="78"/>
      <c r="S613" s="78"/>
      <c r="T613" s="78"/>
      <c r="U613" s="78"/>
      <c r="V613" s="78"/>
      <c r="W613" s="79"/>
      <c r="X613" s="79"/>
    </row>
    <row r="614" spans="1:24" ht="39.75" customHeight="1" x14ac:dyDescent="0.3">
      <c r="A614" s="78"/>
      <c r="B614" s="78"/>
      <c r="C614" s="78"/>
      <c r="D614" s="78"/>
      <c r="E614" s="78"/>
      <c r="F614" s="78"/>
      <c r="G614" s="78"/>
      <c r="H614" s="78"/>
      <c r="I614" s="78"/>
      <c r="J614" s="78"/>
      <c r="K614" s="78"/>
      <c r="L614" s="78"/>
      <c r="M614" s="78"/>
      <c r="N614" s="78"/>
      <c r="O614" s="78"/>
      <c r="P614" s="78"/>
      <c r="Q614" s="78"/>
      <c r="R614" s="78"/>
      <c r="S614" s="78"/>
      <c r="T614" s="78"/>
      <c r="U614" s="78"/>
      <c r="V614" s="78"/>
      <c r="W614" s="79"/>
      <c r="X614" s="79"/>
    </row>
    <row r="615" spans="1:24" ht="39.75" customHeight="1" x14ac:dyDescent="0.3">
      <c r="A615" s="78"/>
      <c r="B615" s="78"/>
      <c r="C615" s="78"/>
      <c r="D615" s="78"/>
      <c r="E615" s="78"/>
      <c r="F615" s="78"/>
      <c r="G615" s="78"/>
      <c r="H615" s="78"/>
      <c r="I615" s="78"/>
      <c r="J615" s="78"/>
      <c r="K615" s="78"/>
      <c r="L615" s="78"/>
      <c r="M615" s="78"/>
      <c r="N615" s="78"/>
      <c r="O615" s="78"/>
      <c r="P615" s="78"/>
      <c r="Q615" s="78"/>
      <c r="R615" s="78"/>
      <c r="S615" s="78"/>
      <c r="T615" s="78"/>
      <c r="U615" s="78"/>
      <c r="V615" s="78"/>
      <c r="W615" s="79"/>
      <c r="X615" s="79"/>
    </row>
    <row r="616" spans="1:24" ht="39.75" customHeight="1" x14ac:dyDescent="0.3">
      <c r="A616" s="78"/>
      <c r="B616" s="78"/>
      <c r="C616" s="78"/>
      <c r="D616" s="78"/>
      <c r="E616" s="78"/>
      <c r="F616" s="78"/>
      <c r="G616" s="78"/>
      <c r="H616" s="78"/>
      <c r="I616" s="78"/>
      <c r="J616" s="78"/>
      <c r="K616" s="78"/>
      <c r="L616" s="78"/>
      <c r="M616" s="78"/>
      <c r="N616" s="78"/>
      <c r="O616" s="78"/>
      <c r="P616" s="78"/>
      <c r="Q616" s="78"/>
      <c r="R616" s="78"/>
      <c r="S616" s="78"/>
      <c r="T616" s="78"/>
      <c r="U616" s="78"/>
      <c r="V616" s="78"/>
      <c r="W616" s="79"/>
      <c r="X616" s="79"/>
    </row>
    <row r="617" spans="1:24" ht="39.75" customHeight="1" x14ac:dyDescent="0.3">
      <c r="A617" s="78"/>
      <c r="B617" s="78"/>
      <c r="C617" s="78"/>
      <c r="D617" s="78"/>
      <c r="E617" s="78"/>
      <c r="F617" s="78"/>
      <c r="G617" s="78"/>
      <c r="H617" s="78"/>
      <c r="I617" s="78"/>
      <c r="J617" s="78"/>
      <c r="K617" s="78"/>
      <c r="L617" s="78"/>
      <c r="M617" s="78"/>
      <c r="N617" s="78"/>
      <c r="O617" s="78"/>
      <c r="P617" s="78"/>
      <c r="Q617" s="78"/>
      <c r="R617" s="78"/>
      <c r="S617" s="78"/>
      <c r="T617" s="78"/>
      <c r="U617" s="78"/>
      <c r="V617" s="78"/>
      <c r="W617" s="79"/>
      <c r="X617" s="79"/>
    </row>
    <row r="618" spans="1:24" ht="39.75" customHeight="1" x14ac:dyDescent="0.3">
      <c r="A618" s="78"/>
      <c r="B618" s="78"/>
      <c r="C618" s="78"/>
      <c r="D618" s="78"/>
      <c r="E618" s="78"/>
      <c r="F618" s="78"/>
      <c r="G618" s="78"/>
      <c r="H618" s="78"/>
      <c r="I618" s="78"/>
      <c r="J618" s="78"/>
      <c r="K618" s="78"/>
      <c r="L618" s="78"/>
      <c r="M618" s="78"/>
      <c r="N618" s="78"/>
      <c r="O618" s="78"/>
      <c r="P618" s="78"/>
      <c r="Q618" s="78"/>
      <c r="R618" s="78"/>
      <c r="S618" s="78"/>
      <c r="T618" s="78"/>
      <c r="U618" s="78"/>
      <c r="V618" s="78"/>
      <c r="W618" s="79"/>
      <c r="X618" s="79"/>
    </row>
    <row r="619" spans="1:24" ht="39.75" customHeight="1" x14ac:dyDescent="0.3">
      <c r="A619" s="78"/>
      <c r="B619" s="78"/>
      <c r="C619" s="78"/>
      <c r="D619" s="78"/>
      <c r="E619" s="78"/>
      <c r="F619" s="78"/>
      <c r="G619" s="78"/>
      <c r="H619" s="78"/>
      <c r="I619" s="78"/>
      <c r="J619" s="78"/>
      <c r="K619" s="78"/>
      <c r="L619" s="78"/>
      <c r="M619" s="78"/>
      <c r="N619" s="78"/>
      <c r="O619" s="78"/>
      <c r="P619" s="78"/>
      <c r="Q619" s="78"/>
      <c r="R619" s="78"/>
      <c r="S619" s="78"/>
      <c r="T619" s="78"/>
      <c r="U619" s="78"/>
      <c r="V619" s="78"/>
      <c r="W619" s="79"/>
      <c r="X619" s="79"/>
    </row>
    <row r="620" spans="1:24" ht="39.75" customHeight="1" x14ac:dyDescent="0.3">
      <c r="A620" s="78"/>
      <c r="B620" s="78"/>
      <c r="C620" s="78"/>
      <c r="D620" s="78"/>
      <c r="E620" s="78"/>
      <c r="F620" s="78"/>
      <c r="G620" s="78"/>
      <c r="H620" s="78"/>
      <c r="I620" s="78"/>
      <c r="J620" s="78"/>
      <c r="K620" s="78"/>
      <c r="L620" s="78"/>
      <c r="M620" s="78"/>
      <c r="N620" s="78"/>
      <c r="O620" s="78"/>
      <c r="P620" s="78"/>
      <c r="Q620" s="78"/>
      <c r="R620" s="78"/>
      <c r="S620" s="78"/>
      <c r="T620" s="78"/>
      <c r="U620" s="78"/>
      <c r="V620" s="78"/>
      <c r="W620" s="79"/>
      <c r="X620" s="79"/>
    </row>
    <row r="621" spans="1:24" ht="39.75" customHeight="1" x14ac:dyDescent="0.3">
      <c r="A621" s="78"/>
      <c r="B621" s="78"/>
      <c r="C621" s="78"/>
      <c r="D621" s="78"/>
      <c r="E621" s="78"/>
      <c r="F621" s="78"/>
      <c r="G621" s="78"/>
      <c r="H621" s="78"/>
      <c r="I621" s="78"/>
      <c r="J621" s="78"/>
      <c r="K621" s="78"/>
      <c r="L621" s="78"/>
      <c r="M621" s="78"/>
      <c r="N621" s="78"/>
      <c r="O621" s="78"/>
      <c r="P621" s="78"/>
      <c r="Q621" s="78"/>
      <c r="R621" s="78"/>
      <c r="S621" s="78"/>
      <c r="T621" s="78"/>
      <c r="U621" s="78"/>
      <c r="V621" s="78"/>
      <c r="W621" s="79"/>
      <c r="X621" s="79"/>
    </row>
    <row r="622" spans="1:24" ht="39.75" customHeight="1" x14ac:dyDescent="0.3">
      <c r="A622" s="78"/>
      <c r="B622" s="78"/>
      <c r="C622" s="78"/>
      <c r="D622" s="78"/>
      <c r="E622" s="78"/>
      <c r="F622" s="78"/>
      <c r="G622" s="78"/>
      <c r="H622" s="78"/>
      <c r="I622" s="78"/>
      <c r="J622" s="78"/>
      <c r="K622" s="78"/>
      <c r="L622" s="78"/>
      <c r="M622" s="78"/>
      <c r="N622" s="78"/>
      <c r="O622" s="78"/>
      <c r="P622" s="78"/>
      <c r="Q622" s="78"/>
      <c r="R622" s="78"/>
      <c r="S622" s="78"/>
      <c r="T622" s="78"/>
      <c r="U622" s="78"/>
      <c r="V622" s="78"/>
      <c r="W622" s="79"/>
      <c r="X622" s="79"/>
    </row>
    <row r="623" spans="1:24" ht="39.75" customHeight="1" x14ac:dyDescent="0.3">
      <c r="A623" s="78"/>
      <c r="B623" s="78"/>
      <c r="C623" s="78"/>
      <c r="D623" s="78"/>
      <c r="E623" s="78"/>
      <c r="F623" s="78"/>
      <c r="G623" s="78"/>
      <c r="H623" s="78"/>
      <c r="I623" s="78"/>
      <c r="J623" s="78"/>
      <c r="K623" s="78"/>
      <c r="L623" s="78"/>
      <c r="M623" s="78"/>
      <c r="N623" s="78"/>
      <c r="O623" s="78"/>
      <c r="P623" s="78"/>
      <c r="Q623" s="78"/>
      <c r="R623" s="78"/>
      <c r="S623" s="78"/>
      <c r="T623" s="78"/>
      <c r="U623" s="78"/>
      <c r="V623" s="78"/>
      <c r="W623" s="79"/>
      <c r="X623" s="79"/>
    </row>
    <row r="624" spans="1:24" ht="39.75" customHeight="1" x14ac:dyDescent="0.3">
      <c r="A624" s="78"/>
      <c r="B624" s="78"/>
      <c r="C624" s="78"/>
      <c r="D624" s="78"/>
      <c r="E624" s="78"/>
      <c r="F624" s="78"/>
      <c r="G624" s="78"/>
      <c r="H624" s="78"/>
      <c r="I624" s="78"/>
      <c r="J624" s="78"/>
      <c r="K624" s="78"/>
      <c r="L624" s="78"/>
      <c r="M624" s="78"/>
      <c r="N624" s="78"/>
      <c r="O624" s="78"/>
      <c r="P624" s="78"/>
      <c r="Q624" s="78"/>
      <c r="R624" s="78"/>
      <c r="S624" s="78"/>
      <c r="T624" s="78"/>
      <c r="U624" s="78"/>
      <c r="V624" s="78"/>
      <c r="W624" s="79"/>
      <c r="X624" s="79"/>
    </row>
    <row r="625" spans="1:24" ht="39.75" customHeight="1" x14ac:dyDescent="0.3">
      <c r="A625" s="78"/>
      <c r="B625" s="78"/>
      <c r="C625" s="78"/>
      <c r="D625" s="78"/>
      <c r="E625" s="78"/>
      <c r="F625" s="78"/>
      <c r="G625" s="78"/>
      <c r="H625" s="78"/>
      <c r="I625" s="78"/>
      <c r="J625" s="78"/>
      <c r="K625" s="78"/>
      <c r="L625" s="78"/>
      <c r="M625" s="78"/>
      <c r="N625" s="78"/>
      <c r="O625" s="78"/>
      <c r="P625" s="78"/>
      <c r="Q625" s="78"/>
      <c r="R625" s="78"/>
      <c r="S625" s="78"/>
      <c r="T625" s="78"/>
      <c r="U625" s="78"/>
      <c r="V625" s="78"/>
      <c r="W625" s="79"/>
      <c r="X625" s="79"/>
    </row>
    <row r="626" spans="1:24" ht="39.75" customHeight="1" x14ac:dyDescent="0.3">
      <c r="A626" s="78"/>
      <c r="B626" s="78"/>
      <c r="C626" s="78"/>
      <c r="D626" s="78"/>
      <c r="E626" s="78"/>
      <c r="F626" s="78"/>
      <c r="G626" s="78"/>
      <c r="H626" s="78"/>
      <c r="I626" s="78"/>
      <c r="J626" s="78"/>
      <c r="K626" s="78"/>
      <c r="L626" s="78"/>
      <c r="M626" s="78"/>
      <c r="N626" s="78"/>
      <c r="O626" s="78"/>
      <c r="P626" s="78"/>
      <c r="Q626" s="78"/>
      <c r="R626" s="78"/>
      <c r="S626" s="78"/>
      <c r="T626" s="78"/>
      <c r="U626" s="78"/>
      <c r="V626" s="78"/>
      <c r="W626" s="79"/>
      <c r="X626" s="79"/>
    </row>
    <row r="627" spans="1:24" ht="39.75" customHeight="1" x14ac:dyDescent="0.3">
      <c r="A627" s="78"/>
      <c r="B627" s="78"/>
      <c r="C627" s="78"/>
      <c r="D627" s="78"/>
      <c r="E627" s="78"/>
      <c r="F627" s="78"/>
      <c r="G627" s="78"/>
      <c r="H627" s="78"/>
      <c r="I627" s="78"/>
      <c r="J627" s="78"/>
      <c r="K627" s="78"/>
      <c r="L627" s="78"/>
      <c r="M627" s="78"/>
      <c r="N627" s="78"/>
      <c r="O627" s="78"/>
      <c r="P627" s="78"/>
      <c r="Q627" s="78"/>
      <c r="R627" s="78"/>
      <c r="S627" s="78"/>
      <c r="T627" s="78"/>
      <c r="U627" s="78"/>
      <c r="V627" s="78"/>
      <c r="W627" s="79"/>
      <c r="X627" s="79"/>
    </row>
    <row r="628" spans="1:24" ht="39.75" customHeight="1" x14ac:dyDescent="0.3">
      <c r="A628" s="78"/>
      <c r="B628" s="78"/>
      <c r="C628" s="78"/>
      <c r="D628" s="78"/>
      <c r="E628" s="78"/>
      <c r="F628" s="78"/>
      <c r="G628" s="78"/>
      <c r="H628" s="78"/>
      <c r="I628" s="78"/>
      <c r="J628" s="78"/>
      <c r="K628" s="78"/>
      <c r="L628" s="78"/>
      <c r="M628" s="78"/>
      <c r="N628" s="78"/>
      <c r="O628" s="78"/>
      <c r="P628" s="78"/>
      <c r="Q628" s="78"/>
      <c r="R628" s="78"/>
      <c r="S628" s="78"/>
      <c r="T628" s="78"/>
      <c r="U628" s="78"/>
      <c r="V628" s="78"/>
      <c r="W628" s="79"/>
      <c r="X628" s="79"/>
    </row>
    <row r="629" spans="1:24" ht="39.75" customHeight="1" x14ac:dyDescent="0.3">
      <c r="A629" s="78"/>
      <c r="B629" s="78"/>
      <c r="C629" s="78"/>
      <c r="D629" s="78"/>
      <c r="E629" s="78"/>
      <c r="F629" s="78"/>
      <c r="G629" s="78"/>
      <c r="H629" s="78"/>
      <c r="I629" s="78"/>
      <c r="J629" s="78"/>
      <c r="K629" s="78"/>
      <c r="L629" s="78"/>
      <c r="M629" s="78"/>
      <c r="N629" s="78"/>
      <c r="O629" s="78"/>
      <c r="P629" s="78"/>
      <c r="Q629" s="78"/>
      <c r="R629" s="78"/>
      <c r="S629" s="78"/>
      <c r="T629" s="78"/>
      <c r="U629" s="78"/>
      <c r="V629" s="78"/>
      <c r="W629" s="79"/>
      <c r="X629" s="79"/>
    </row>
    <row r="630" spans="1:24" ht="39.75" customHeight="1" x14ac:dyDescent="0.3">
      <c r="A630" s="78"/>
      <c r="B630" s="78"/>
      <c r="C630" s="78"/>
      <c r="D630" s="78"/>
      <c r="E630" s="78"/>
      <c r="F630" s="78"/>
      <c r="G630" s="78"/>
      <c r="H630" s="78"/>
      <c r="I630" s="78"/>
      <c r="J630" s="78"/>
      <c r="K630" s="78"/>
      <c r="L630" s="78"/>
      <c r="M630" s="78"/>
      <c r="N630" s="78"/>
      <c r="O630" s="78"/>
      <c r="P630" s="78"/>
      <c r="Q630" s="78"/>
      <c r="R630" s="78"/>
      <c r="S630" s="78"/>
      <c r="T630" s="78"/>
      <c r="U630" s="78"/>
      <c r="V630" s="78"/>
      <c r="W630" s="79"/>
      <c r="X630" s="79"/>
    </row>
    <row r="631" spans="1:24" ht="39.75" customHeight="1" x14ac:dyDescent="0.3">
      <c r="A631" s="78"/>
      <c r="B631" s="78"/>
      <c r="C631" s="78"/>
      <c r="D631" s="78"/>
      <c r="E631" s="78"/>
      <c r="F631" s="78"/>
      <c r="G631" s="78"/>
      <c r="H631" s="78"/>
      <c r="I631" s="78"/>
      <c r="J631" s="78"/>
      <c r="K631" s="78"/>
      <c r="L631" s="78"/>
      <c r="M631" s="78"/>
      <c r="N631" s="78"/>
      <c r="O631" s="78"/>
      <c r="P631" s="78"/>
      <c r="Q631" s="78"/>
      <c r="R631" s="78"/>
      <c r="S631" s="78"/>
      <c r="T631" s="78"/>
      <c r="U631" s="78"/>
      <c r="V631" s="78"/>
      <c r="W631" s="79"/>
      <c r="X631" s="79"/>
    </row>
    <row r="632" spans="1:24" ht="39.75" customHeight="1" x14ac:dyDescent="0.3">
      <c r="A632" s="78"/>
      <c r="B632" s="78"/>
      <c r="C632" s="78"/>
      <c r="D632" s="78"/>
      <c r="E632" s="78"/>
      <c r="F632" s="78"/>
      <c r="G632" s="78"/>
      <c r="H632" s="78"/>
      <c r="I632" s="78"/>
      <c r="J632" s="78"/>
      <c r="K632" s="78"/>
      <c r="L632" s="78"/>
      <c r="M632" s="78"/>
      <c r="N632" s="78"/>
      <c r="O632" s="78"/>
      <c r="P632" s="78"/>
      <c r="Q632" s="78"/>
      <c r="R632" s="78"/>
      <c r="S632" s="78"/>
      <c r="T632" s="78"/>
      <c r="U632" s="78"/>
      <c r="V632" s="78"/>
      <c r="W632" s="79"/>
      <c r="X632" s="79"/>
    </row>
    <row r="633" spans="1:24" ht="39.75" customHeight="1" x14ac:dyDescent="0.3">
      <c r="A633" s="78"/>
      <c r="B633" s="78"/>
      <c r="C633" s="78"/>
      <c r="D633" s="78"/>
      <c r="E633" s="78"/>
      <c r="F633" s="78"/>
      <c r="G633" s="78"/>
      <c r="H633" s="78"/>
      <c r="I633" s="78"/>
      <c r="J633" s="78"/>
      <c r="K633" s="78"/>
      <c r="L633" s="78"/>
      <c r="M633" s="78"/>
      <c r="N633" s="78"/>
      <c r="O633" s="78"/>
      <c r="P633" s="78"/>
      <c r="Q633" s="78"/>
      <c r="R633" s="78"/>
      <c r="S633" s="78"/>
      <c r="T633" s="78"/>
      <c r="U633" s="78"/>
      <c r="V633" s="78"/>
      <c r="W633" s="79"/>
      <c r="X633" s="79"/>
    </row>
    <row r="634" spans="1:24" ht="39.75" customHeight="1" x14ac:dyDescent="0.3">
      <c r="A634" s="78"/>
      <c r="B634" s="78"/>
      <c r="C634" s="78"/>
      <c r="D634" s="78"/>
      <c r="E634" s="78"/>
      <c r="F634" s="78"/>
      <c r="G634" s="78"/>
      <c r="H634" s="78"/>
      <c r="I634" s="78"/>
      <c r="J634" s="78"/>
      <c r="K634" s="78"/>
      <c r="L634" s="78"/>
      <c r="M634" s="78"/>
      <c r="N634" s="78"/>
      <c r="O634" s="78"/>
      <c r="P634" s="78"/>
      <c r="Q634" s="78"/>
      <c r="R634" s="78"/>
      <c r="S634" s="78"/>
      <c r="T634" s="78"/>
      <c r="U634" s="78"/>
      <c r="V634" s="78"/>
      <c r="W634" s="79"/>
      <c r="X634" s="79"/>
    </row>
    <row r="635" spans="1:24" ht="39.75" customHeight="1" x14ac:dyDescent="0.3">
      <c r="A635" s="78"/>
      <c r="B635" s="78"/>
      <c r="C635" s="78"/>
      <c r="D635" s="78"/>
      <c r="E635" s="78"/>
      <c r="F635" s="78"/>
      <c r="G635" s="78"/>
      <c r="H635" s="78"/>
      <c r="I635" s="78"/>
      <c r="J635" s="78"/>
      <c r="K635" s="78"/>
      <c r="L635" s="78"/>
      <c r="M635" s="78"/>
      <c r="N635" s="78"/>
      <c r="O635" s="78"/>
      <c r="P635" s="78"/>
      <c r="Q635" s="78"/>
      <c r="R635" s="78"/>
      <c r="S635" s="78"/>
      <c r="T635" s="78"/>
      <c r="U635" s="78"/>
      <c r="V635" s="78"/>
      <c r="W635" s="79"/>
      <c r="X635" s="79"/>
    </row>
    <row r="636" spans="1:24" ht="39.75" customHeight="1" x14ac:dyDescent="0.3">
      <c r="A636" s="78"/>
      <c r="B636" s="78"/>
      <c r="C636" s="78"/>
      <c r="D636" s="78"/>
      <c r="E636" s="78"/>
      <c r="F636" s="78"/>
      <c r="G636" s="78"/>
      <c r="H636" s="78"/>
      <c r="I636" s="78"/>
      <c r="J636" s="78"/>
      <c r="K636" s="78"/>
      <c r="L636" s="78"/>
      <c r="M636" s="78"/>
      <c r="N636" s="78"/>
      <c r="O636" s="78"/>
      <c r="P636" s="78"/>
      <c r="Q636" s="78"/>
      <c r="R636" s="78"/>
      <c r="S636" s="78"/>
      <c r="T636" s="78"/>
      <c r="U636" s="78"/>
      <c r="V636" s="78"/>
      <c r="W636" s="79"/>
      <c r="X636" s="79"/>
    </row>
    <row r="637" spans="1:24" ht="39.75" customHeight="1" x14ac:dyDescent="0.3">
      <c r="A637" s="78"/>
      <c r="B637" s="78"/>
      <c r="C637" s="78"/>
      <c r="D637" s="78"/>
      <c r="E637" s="78"/>
      <c r="F637" s="78"/>
      <c r="G637" s="78"/>
      <c r="H637" s="78"/>
      <c r="I637" s="78"/>
      <c r="J637" s="78"/>
      <c r="K637" s="78"/>
      <c r="L637" s="78"/>
      <c r="M637" s="78"/>
      <c r="N637" s="78"/>
      <c r="O637" s="78"/>
      <c r="P637" s="78"/>
      <c r="Q637" s="78"/>
      <c r="R637" s="78"/>
      <c r="S637" s="78"/>
      <c r="T637" s="78"/>
      <c r="U637" s="78"/>
      <c r="V637" s="78"/>
      <c r="W637" s="79"/>
      <c r="X637" s="79"/>
    </row>
    <row r="638" spans="1:24" ht="39.75" customHeight="1" x14ac:dyDescent="0.3">
      <c r="A638" s="78"/>
      <c r="B638" s="78"/>
      <c r="C638" s="78"/>
      <c r="D638" s="78"/>
      <c r="E638" s="78"/>
      <c r="F638" s="78"/>
      <c r="G638" s="78"/>
      <c r="H638" s="78"/>
      <c r="I638" s="78"/>
      <c r="J638" s="78"/>
      <c r="K638" s="78"/>
      <c r="L638" s="78"/>
      <c r="M638" s="78"/>
      <c r="N638" s="78"/>
      <c r="O638" s="78"/>
      <c r="P638" s="78"/>
      <c r="Q638" s="78"/>
      <c r="R638" s="78"/>
      <c r="S638" s="78"/>
      <c r="T638" s="78"/>
      <c r="U638" s="78"/>
      <c r="V638" s="78"/>
      <c r="W638" s="79"/>
      <c r="X638" s="79"/>
    </row>
    <row r="639" spans="1:24" ht="39.75" customHeight="1" x14ac:dyDescent="0.3">
      <c r="A639" s="78"/>
      <c r="B639" s="78"/>
      <c r="C639" s="78"/>
      <c r="D639" s="78"/>
      <c r="E639" s="78"/>
      <c r="F639" s="78"/>
      <c r="G639" s="78"/>
      <c r="H639" s="78"/>
      <c r="I639" s="78"/>
      <c r="J639" s="78"/>
      <c r="K639" s="78"/>
      <c r="L639" s="78"/>
      <c r="M639" s="78"/>
      <c r="N639" s="78"/>
      <c r="O639" s="78"/>
      <c r="P639" s="78"/>
      <c r="Q639" s="78"/>
      <c r="R639" s="78"/>
      <c r="S639" s="78"/>
      <c r="T639" s="78"/>
      <c r="U639" s="78"/>
      <c r="V639" s="78"/>
      <c r="W639" s="79"/>
      <c r="X639" s="79"/>
    </row>
    <row r="640" spans="1:24" ht="39.75" customHeight="1" x14ac:dyDescent="0.3">
      <c r="A640" s="78"/>
      <c r="B640" s="78"/>
      <c r="C640" s="78"/>
      <c r="D640" s="78"/>
      <c r="E640" s="78"/>
      <c r="F640" s="78"/>
      <c r="G640" s="78"/>
      <c r="H640" s="78"/>
      <c r="I640" s="78"/>
      <c r="J640" s="78"/>
      <c r="K640" s="78"/>
      <c r="L640" s="78"/>
      <c r="M640" s="78"/>
      <c r="N640" s="78"/>
      <c r="O640" s="78"/>
      <c r="P640" s="78"/>
      <c r="Q640" s="78"/>
      <c r="R640" s="78"/>
      <c r="S640" s="78"/>
      <c r="T640" s="78"/>
      <c r="U640" s="78"/>
      <c r="V640" s="78"/>
      <c r="W640" s="79"/>
      <c r="X640" s="79"/>
    </row>
    <row r="641" spans="1:24" ht="39.75" customHeight="1" x14ac:dyDescent="0.3">
      <c r="A641" s="78"/>
      <c r="B641" s="78"/>
      <c r="C641" s="78"/>
      <c r="D641" s="78"/>
      <c r="E641" s="78"/>
      <c r="F641" s="78"/>
      <c r="G641" s="78"/>
      <c r="H641" s="78"/>
      <c r="I641" s="78"/>
      <c r="J641" s="78"/>
      <c r="K641" s="78"/>
      <c r="L641" s="78"/>
      <c r="M641" s="78"/>
      <c r="N641" s="78"/>
      <c r="O641" s="78"/>
      <c r="P641" s="78"/>
      <c r="Q641" s="78"/>
      <c r="R641" s="78"/>
      <c r="S641" s="78"/>
      <c r="T641" s="78"/>
      <c r="U641" s="78"/>
      <c r="V641" s="78"/>
      <c r="W641" s="79"/>
      <c r="X641" s="79"/>
    </row>
    <row r="642" spans="1:24" ht="39.75" customHeight="1" x14ac:dyDescent="0.3">
      <c r="A642" s="78"/>
      <c r="B642" s="78"/>
      <c r="C642" s="78"/>
      <c r="D642" s="78"/>
      <c r="E642" s="78"/>
      <c r="F642" s="78"/>
      <c r="G642" s="78"/>
      <c r="H642" s="78"/>
      <c r="I642" s="78"/>
      <c r="J642" s="78"/>
      <c r="K642" s="78"/>
      <c r="L642" s="78"/>
      <c r="M642" s="78"/>
      <c r="N642" s="78"/>
      <c r="O642" s="78"/>
      <c r="P642" s="78"/>
      <c r="Q642" s="78"/>
      <c r="R642" s="78"/>
      <c r="S642" s="78"/>
      <c r="T642" s="78"/>
      <c r="U642" s="78"/>
      <c r="V642" s="78"/>
      <c r="W642" s="79"/>
      <c r="X642" s="79"/>
    </row>
    <row r="643" spans="1:24" ht="39.75" customHeight="1" x14ac:dyDescent="0.3">
      <c r="A643" s="78"/>
      <c r="B643" s="78"/>
      <c r="C643" s="78"/>
      <c r="D643" s="78"/>
      <c r="E643" s="78"/>
      <c r="F643" s="78"/>
      <c r="G643" s="78"/>
      <c r="H643" s="78"/>
      <c r="I643" s="78"/>
      <c r="J643" s="78"/>
      <c r="K643" s="78"/>
      <c r="L643" s="78"/>
      <c r="M643" s="78"/>
      <c r="N643" s="78"/>
      <c r="O643" s="78"/>
      <c r="P643" s="78"/>
      <c r="Q643" s="78"/>
      <c r="R643" s="78"/>
      <c r="S643" s="78"/>
      <c r="T643" s="78"/>
      <c r="U643" s="78"/>
      <c r="V643" s="78"/>
      <c r="W643" s="79"/>
      <c r="X643" s="79"/>
    </row>
    <row r="644" spans="1:24" ht="39.75" customHeight="1" x14ac:dyDescent="0.3">
      <c r="A644" s="78"/>
      <c r="B644" s="78"/>
      <c r="C644" s="78"/>
      <c r="D644" s="78"/>
      <c r="E644" s="78"/>
      <c r="F644" s="78"/>
      <c r="G644" s="78"/>
      <c r="H644" s="78"/>
      <c r="I644" s="78"/>
      <c r="J644" s="78"/>
      <c r="K644" s="78"/>
      <c r="L644" s="78"/>
      <c r="M644" s="78"/>
      <c r="N644" s="78"/>
      <c r="O644" s="78"/>
      <c r="P644" s="78"/>
      <c r="Q644" s="78"/>
      <c r="R644" s="78"/>
      <c r="S644" s="78"/>
      <c r="T644" s="78"/>
      <c r="U644" s="78"/>
      <c r="V644" s="78"/>
      <c r="W644" s="79"/>
      <c r="X644" s="79"/>
    </row>
    <row r="645" spans="1:24" ht="39.75" customHeight="1" x14ac:dyDescent="0.3">
      <c r="A645" s="78"/>
      <c r="B645" s="78"/>
      <c r="C645" s="78"/>
      <c r="D645" s="78"/>
      <c r="E645" s="78"/>
      <c r="F645" s="78"/>
      <c r="G645" s="78"/>
      <c r="H645" s="78"/>
      <c r="I645" s="78"/>
      <c r="J645" s="78"/>
      <c r="K645" s="78"/>
      <c r="L645" s="78"/>
      <c r="M645" s="78"/>
      <c r="N645" s="78"/>
      <c r="O645" s="78"/>
      <c r="P645" s="78"/>
      <c r="Q645" s="78"/>
      <c r="R645" s="78"/>
      <c r="S645" s="78"/>
      <c r="T645" s="78"/>
      <c r="U645" s="78"/>
      <c r="V645" s="78"/>
      <c r="W645" s="79"/>
      <c r="X645" s="79"/>
    </row>
    <row r="646" spans="1:24" ht="39.75" customHeight="1" x14ac:dyDescent="0.3">
      <c r="A646" s="78"/>
      <c r="B646" s="78"/>
      <c r="C646" s="78"/>
      <c r="D646" s="78"/>
      <c r="E646" s="78"/>
      <c r="F646" s="78"/>
      <c r="G646" s="78"/>
      <c r="H646" s="78"/>
      <c r="I646" s="78"/>
      <c r="J646" s="78"/>
      <c r="K646" s="78"/>
      <c r="L646" s="78"/>
      <c r="M646" s="78"/>
      <c r="N646" s="78"/>
      <c r="O646" s="78"/>
      <c r="P646" s="78"/>
      <c r="Q646" s="78"/>
      <c r="R646" s="78"/>
      <c r="S646" s="78"/>
      <c r="T646" s="78"/>
      <c r="U646" s="78"/>
      <c r="V646" s="78"/>
      <c r="W646" s="79"/>
      <c r="X646" s="79"/>
    </row>
    <row r="647" spans="1:24" ht="39.75" customHeight="1" x14ac:dyDescent="0.3">
      <c r="A647" s="78"/>
      <c r="B647" s="78"/>
      <c r="C647" s="78"/>
      <c r="D647" s="78"/>
      <c r="E647" s="78"/>
      <c r="F647" s="78"/>
      <c r="G647" s="78"/>
      <c r="H647" s="78"/>
      <c r="I647" s="78"/>
      <c r="J647" s="78"/>
      <c r="K647" s="78"/>
      <c r="L647" s="78"/>
      <c r="M647" s="78"/>
      <c r="N647" s="78"/>
      <c r="O647" s="78"/>
      <c r="P647" s="78"/>
      <c r="Q647" s="78"/>
      <c r="R647" s="78"/>
      <c r="S647" s="78"/>
      <c r="T647" s="78"/>
      <c r="U647" s="78"/>
      <c r="V647" s="78"/>
      <c r="W647" s="79"/>
      <c r="X647" s="79"/>
    </row>
    <row r="648" spans="1:24" ht="39.75" customHeight="1" x14ac:dyDescent="0.3">
      <c r="A648" s="78"/>
      <c r="B648" s="78"/>
      <c r="C648" s="78"/>
      <c r="D648" s="78"/>
      <c r="E648" s="78"/>
      <c r="F648" s="78"/>
      <c r="G648" s="78"/>
      <c r="H648" s="78"/>
      <c r="I648" s="78"/>
      <c r="J648" s="78"/>
      <c r="K648" s="78"/>
      <c r="L648" s="78"/>
      <c r="M648" s="78"/>
      <c r="N648" s="78"/>
      <c r="O648" s="78"/>
      <c r="P648" s="78"/>
      <c r="Q648" s="78"/>
      <c r="R648" s="78"/>
      <c r="S648" s="78"/>
      <c r="T648" s="78"/>
      <c r="U648" s="78"/>
      <c r="V648" s="78"/>
      <c r="W648" s="79"/>
      <c r="X648" s="79"/>
    </row>
    <row r="649" spans="1:24" ht="39.75" customHeight="1" x14ac:dyDescent="0.3">
      <c r="A649" s="78"/>
      <c r="B649" s="78"/>
      <c r="C649" s="78"/>
      <c r="D649" s="78"/>
      <c r="E649" s="78"/>
      <c r="F649" s="78"/>
      <c r="G649" s="78"/>
      <c r="H649" s="78"/>
      <c r="I649" s="78"/>
      <c r="J649" s="78"/>
      <c r="K649" s="78"/>
      <c r="L649" s="78"/>
      <c r="M649" s="78"/>
      <c r="N649" s="78"/>
      <c r="O649" s="78"/>
      <c r="P649" s="78"/>
      <c r="Q649" s="78"/>
      <c r="R649" s="78"/>
      <c r="S649" s="78"/>
      <c r="T649" s="78"/>
      <c r="U649" s="78"/>
      <c r="V649" s="78"/>
      <c r="W649" s="79"/>
      <c r="X649" s="79"/>
    </row>
    <row r="650" spans="1:24" ht="39.75" customHeight="1" x14ac:dyDescent="0.3">
      <c r="A650" s="78"/>
      <c r="B650" s="78"/>
      <c r="C650" s="78"/>
      <c r="D650" s="78"/>
      <c r="E650" s="78"/>
      <c r="F650" s="78"/>
      <c r="G650" s="78"/>
      <c r="H650" s="78"/>
      <c r="I650" s="78"/>
      <c r="J650" s="78"/>
      <c r="K650" s="78"/>
      <c r="L650" s="78"/>
      <c r="M650" s="78"/>
      <c r="N650" s="78"/>
      <c r="O650" s="78"/>
      <c r="P650" s="78"/>
      <c r="Q650" s="78"/>
      <c r="R650" s="78"/>
      <c r="S650" s="78"/>
      <c r="T650" s="78"/>
      <c r="U650" s="78"/>
      <c r="V650" s="78"/>
      <c r="W650" s="79"/>
      <c r="X650" s="79"/>
    </row>
    <row r="651" spans="1:24" ht="39.75" customHeight="1" x14ac:dyDescent="0.3">
      <c r="A651" s="78"/>
      <c r="B651" s="78"/>
      <c r="C651" s="78"/>
      <c r="D651" s="78"/>
      <c r="E651" s="78"/>
      <c r="F651" s="78"/>
      <c r="G651" s="78"/>
      <c r="H651" s="78"/>
      <c r="I651" s="78"/>
      <c r="J651" s="78"/>
      <c r="K651" s="78"/>
      <c r="L651" s="78"/>
      <c r="M651" s="78"/>
      <c r="N651" s="78"/>
      <c r="O651" s="78"/>
      <c r="P651" s="78"/>
      <c r="Q651" s="78"/>
      <c r="R651" s="78"/>
      <c r="S651" s="78"/>
      <c r="T651" s="78"/>
      <c r="U651" s="78"/>
      <c r="V651" s="78"/>
      <c r="W651" s="79"/>
      <c r="X651" s="79"/>
    </row>
    <row r="652" spans="1:24" ht="39.75" customHeight="1" x14ac:dyDescent="0.3">
      <c r="A652" s="78"/>
      <c r="B652" s="78"/>
      <c r="C652" s="78"/>
      <c r="D652" s="78"/>
      <c r="E652" s="78"/>
      <c r="F652" s="78"/>
      <c r="G652" s="78"/>
      <c r="H652" s="78"/>
      <c r="I652" s="78"/>
      <c r="J652" s="78"/>
      <c r="K652" s="78"/>
      <c r="L652" s="78"/>
      <c r="M652" s="78"/>
      <c r="N652" s="78"/>
      <c r="O652" s="78"/>
      <c r="P652" s="78"/>
      <c r="Q652" s="78"/>
      <c r="R652" s="78"/>
      <c r="S652" s="78"/>
      <c r="T652" s="78"/>
      <c r="U652" s="78"/>
      <c r="V652" s="78"/>
      <c r="W652" s="79"/>
      <c r="X652" s="79"/>
    </row>
    <row r="653" spans="1:24" ht="39.75" customHeight="1" x14ac:dyDescent="0.3">
      <c r="A653" s="78"/>
      <c r="B653" s="78"/>
      <c r="C653" s="78"/>
      <c r="D653" s="78"/>
      <c r="E653" s="78"/>
      <c r="F653" s="78"/>
      <c r="G653" s="78"/>
      <c r="H653" s="78"/>
      <c r="I653" s="78"/>
      <c r="J653" s="78"/>
      <c r="K653" s="78"/>
      <c r="L653" s="78"/>
      <c r="M653" s="78"/>
      <c r="N653" s="78"/>
      <c r="O653" s="78"/>
      <c r="P653" s="78"/>
      <c r="Q653" s="78"/>
      <c r="R653" s="78"/>
      <c r="S653" s="78"/>
      <c r="T653" s="78"/>
      <c r="U653" s="78"/>
      <c r="V653" s="78"/>
      <c r="W653" s="79"/>
      <c r="X653" s="79"/>
    </row>
    <row r="654" spans="1:24" ht="39.75" customHeight="1" x14ac:dyDescent="0.3">
      <c r="A654" s="78"/>
      <c r="B654" s="78"/>
      <c r="C654" s="78"/>
      <c r="D654" s="78"/>
      <c r="E654" s="78"/>
      <c r="F654" s="78"/>
      <c r="G654" s="78"/>
      <c r="H654" s="78"/>
      <c r="I654" s="78"/>
      <c r="J654" s="78"/>
      <c r="K654" s="78"/>
      <c r="L654" s="78"/>
      <c r="M654" s="78"/>
      <c r="N654" s="78"/>
      <c r="O654" s="78"/>
      <c r="P654" s="78"/>
      <c r="Q654" s="78"/>
      <c r="R654" s="78"/>
      <c r="S654" s="78"/>
      <c r="T654" s="78"/>
      <c r="U654" s="78"/>
      <c r="V654" s="78"/>
      <c r="W654" s="79"/>
      <c r="X654" s="79"/>
    </row>
    <row r="655" spans="1:24" ht="39.75" customHeight="1" x14ac:dyDescent="0.3">
      <c r="A655" s="78"/>
      <c r="B655" s="78"/>
      <c r="C655" s="78"/>
      <c r="D655" s="78"/>
      <c r="E655" s="78"/>
      <c r="F655" s="78"/>
      <c r="G655" s="78"/>
      <c r="H655" s="78"/>
      <c r="I655" s="78"/>
      <c r="J655" s="78"/>
      <c r="K655" s="78"/>
      <c r="L655" s="78"/>
      <c r="M655" s="78"/>
      <c r="N655" s="78"/>
      <c r="O655" s="78"/>
      <c r="P655" s="78"/>
      <c r="Q655" s="78"/>
      <c r="R655" s="78"/>
      <c r="S655" s="78"/>
      <c r="T655" s="78"/>
      <c r="U655" s="78"/>
      <c r="V655" s="78"/>
      <c r="W655" s="79"/>
      <c r="X655" s="79"/>
    </row>
    <row r="656" spans="1:24" ht="39.75" customHeight="1" x14ac:dyDescent="0.3">
      <c r="A656" s="78"/>
      <c r="B656" s="78"/>
      <c r="C656" s="78"/>
      <c r="D656" s="78"/>
      <c r="E656" s="78"/>
      <c r="F656" s="78"/>
      <c r="G656" s="78"/>
      <c r="H656" s="78"/>
      <c r="I656" s="78"/>
      <c r="J656" s="78"/>
      <c r="K656" s="78"/>
      <c r="L656" s="78"/>
      <c r="M656" s="78"/>
      <c r="N656" s="78"/>
      <c r="O656" s="78"/>
      <c r="P656" s="78"/>
      <c r="Q656" s="78"/>
      <c r="R656" s="78"/>
      <c r="S656" s="78"/>
      <c r="T656" s="78"/>
      <c r="U656" s="78"/>
      <c r="V656" s="78"/>
      <c r="W656" s="79"/>
      <c r="X656" s="79"/>
    </row>
    <row r="657" spans="1:24" ht="39.75" customHeight="1" x14ac:dyDescent="0.3">
      <c r="A657" s="78"/>
      <c r="B657" s="78"/>
      <c r="C657" s="78"/>
      <c r="D657" s="78"/>
      <c r="E657" s="78"/>
      <c r="F657" s="78"/>
      <c r="G657" s="78"/>
      <c r="H657" s="78"/>
      <c r="I657" s="78"/>
      <c r="J657" s="78"/>
      <c r="K657" s="78"/>
      <c r="L657" s="78"/>
      <c r="M657" s="78"/>
      <c r="N657" s="78"/>
      <c r="O657" s="78"/>
      <c r="P657" s="78"/>
      <c r="Q657" s="78"/>
      <c r="R657" s="78"/>
      <c r="S657" s="78"/>
      <c r="T657" s="78"/>
      <c r="U657" s="78"/>
      <c r="V657" s="78"/>
      <c r="W657" s="79"/>
      <c r="X657" s="79"/>
    </row>
    <row r="658" spans="1:24" ht="39.75" customHeight="1" x14ac:dyDescent="0.3">
      <c r="A658" s="78"/>
      <c r="B658" s="78"/>
      <c r="C658" s="78"/>
      <c r="D658" s="78"/>
      <c r="E658" s="78"/>
      <c r="F658" s="78"/>
      <c r="G658" s="78"/>
      <c r="H658" s="78"/>
      <c r="I658" s="78"/>
      <c r="J658" s="78"/>
      <c r="K658" s="78"/>
      <c r="L658" s="78"/>
      <c r="M658" s="78"/>
      <c r="N658" s="78"/>
      <c r="O658" s="78"/>
      <c r="P658" s="78"/>
      <c r="Q658" s="78"/>
      <c r="R658" s="78"/>
      <c r="S658" s="78"/>
      <c r="T658" s="78"/>
      <c r="U658" s="78"/>
      <c r="V658" s="78"/>
      <c r="W658" s="79"/>
      <c r="X658" s="79"/>
    </row>
    <row r="659" spans="1:24" ht="39.75" customHeight="1" x14ac:dyDescent="0.3">
      <c r="A659" s="78"/>
      <c r="B659" s="78"/>
      <c r="C659" s="78"/>
      <c r="D659" s="78"/>
      <c r="E659" s="78"/>
      <c r="F659" s="78"/>
      <c r="G659" s="78"/>
      <c r="H659" s="78"/>
      <c r="I659" s="78"/>
      <c r="J659" s="78"/>
      <c r="K659" s="78"/>
      <c r="L659" s="78"/>
      <c r="M659" s="78"/>
      <c r="N659" s="78"/>
      <c r="O659" s="78"/>
      <c r="P659" s="78"/>
      <c r="Q659" s="78"/>
      <c r="R659" s="78"/>
      <c r="S659" s="78"/>
      <c r="T659" s="78"/>
      <c r="U659" s="78"/>
      <c r="V659" s="78"/>
      <c r="W659" s="79"/>
      <c r="X659" s="79"/>
    </row>
    <row r="660" spans="1:24" ht="39.75" customHeight="1" x14ac:dyDescent="0.3">
      <c r="A660" s="78"/>
      <c r="B660" s="78"/>
      <c r="C660" s="78"/>
      <c r="D660" s="78"/>
      <c r="E660" s="78"/>
      <c r="F660" s="78"/>
      <c r="G660" s="78"/>
      <c r="H660" s="78"/>
      <c r="I660" s="78"/>
      <c r="J660" s="78"/>
      <c r="K660" s="78"/>
      <c r="L660" s="78"/>
      <c r="M660" s="78"/>
      <c r="N660" s="78"/>
      <c r="O660" s="78"/>
      <c r="P660" s="78"/>
      <c r="Q660" s="78"/>
      <c r="R660" s="78"/>
      <c r="S660" s="78"/>
      <c r="T660" s="78"/>
      <c r="U660" s="78"/>
      <c r="V660" s="78"/>
      <c r="W660" s="79"/>
      <c r="X660" s="79"/>
    </row>
    <row r="661" spans="1:24" ht="39.75" customHeight="1" x14ac:dyDescent="0.3">
      <c r="A661" s="78"/>
      <c r="B661" s="78"/>
      <c r="C661" s="78"/>
      <c r="D661" s="78"/>
      <c r="E661" s="78"/>
      <c r="F661" s="78"/>
      <c r="G661" s="78"/>
      <c r="H661" s="78"/>
      <c r="I661" s="78"/>
      <c r="J661" s="78"/>
      <c r="K661" s="78"/>
      <c r="L661" s="78"/>
      <c r="M661" s="78"/>
      <c r="N661" s="78"/>
      <c r="O661" s="78"/>
      <c r="P661" s="78"/>
      <c r="Q661" s="78"/>
      <c r="R661" s="78"/>
      <c r="S661" s="78"/>
      <c r="T661" s="78"/>
      <c r="U661" s="78"/>
      <c r="V661" s="78"/>
      <c r="W661" s="79"/>
      <c r="X661" s="79"/>
    </row>
    <row r="662" spans="1:24" ht="39.75" customHeight="1" x14ac:dyDescent="0.3">
      <c r="A662" s="78"/>
      <c r="B662" s="78"/>
      <c r="C662" s="78"/>
      <c r="D662" s="78"/>
      <c r="E662" s="78"/>
      <c r="F662" s="78"/>
      <c r="G662" s="78"/>
      <c r="H662" s="78"/>
      <c r="I662" s="78"/>
      <c r="J662" s="78"/>
      <c r="K662" s="78"/>
      <c r="L662" s="78"/>
      <c r="M662" s="78"/>
      <c r="N662" s="78"/>
      <c r="O662" s="78"/>
      <c r="P662" s="78"/>
      <c r="Q662" s="78"/>
      <c r="R662" s="78"/>
      <c r="S662" s="78"/>
      <c r="T662" s="78"/>
      <c r="U662" s="78"/>
      <c r="V662" s="78"/>
      <c r="W662" s="79"/>
      <c r="X662" s="79"/>
    </row>
    <row r="663" spans="1:24" ht="39.75" customHeight="1" x14ac:dyDescent="0.3">
      <c r="A663" s="78"/>
      <c r="B663" s="78"/>
      <c r="C663" s="78"/>
      <c r="D663" s="78"/>
      <c r="E663" s="78"/>
      <c r="F663" s="78"/>
      <c r="G663" s="78"/>
      <c r="H663" s="78"/>
      <c r="I663" s="78"/>
      <c r="J663" s="78"/>
      <c r="K663" s="78"/>
      <c r="L663" s="78"/>
      <c r="M663" s="78"/>
      <c r="N663" s="78"/>
      <c r="O663" s="78"/>
      <c r="P663" s="78"/>
      <c r="Q663" s="78"/>
      <c r="R663" s="78"/>
      <c r="S663" s="78"/>
      <c r="T663" s="78"/>
      <c r="U663" s="78"/>
      <c r="V663" s="78"/>
      <c r="W663" s="79"/>
      <c r="X663" s="79"/>
    </row>
    <row r="664" spans="1:24" ht="39.75" customHeight="1" x14ac:dyDescent="0.3">
      <c r="A664" s="78"/>
      <c r="B664" s="78"/>
      <c r="C664" s="78"/>
      <c r="D664" s="78"/>
      <c r="E664" s="78"/>
      <c r="F664" s="78"/>
      <c r="G664" s="78"/>
      <c r="H664" s="78"/>
      <c r="I664" s="78"/>
      <c r="J664" s="78"/>
      <c r="K664" s="78"/>
      <c r="L664" s="78"/>
      <c r="M664" s="78"/>
      <c r="N664" s="78"/>
      <c r="O664" s="78"/>
      <c r="P664" s="78"/>
      <c r="Q664" s="78"/>
      <c r="R664" s="78"/>
      <c r="S664" s="78"/>
      <c r="T664" s="78"/>
      <c r="U664" s="78"/>
      <c r="V664" s="78"/>
      <c r="W664" s="79"/>
      <c r="X664" s="79"/>
    </row>
    <row r="665" spans="1:24" ht="39.75" customHeight="1" x14ac:dyDescent="0.3">
      <c r="A665" s="78"/>
      <c r="B665" s="78"/>
      <c r="C665" s="78"/>
      <c r="D665" s="78"/>
      <c r="E665" s="78"/>
      <c r="F665" s="78"/>
      <c r="G665" s="78"/>
      <c r="H665" s="78"/>
      <c r="I665" s="78"/>
      <c r="J665" s="78"/>
      <c r="K665" s="78"/>
      <c r="L665" s="78"/>
      <c r="M665" s="78"/>
      <c r="N665" s="78"/>
      <c r="O665" s="78"/>
      <c r="P665" s="78"/>
      <c r="Q665" s="78"/>
      <c r="R665" s="78"/>
      <c r="S665" s="78"/>
      <c r="T665" s="78"/>
      <c r="U665" s="78"/>
      <c r="V665" s="78"/>
      <c r="W665" s="79"/>
      <c r="X665" s="79"/>
    </row>
    <row r="666" spans="1:24" ht="39.75" customHeight="1" x14ac:dyDescent="0.3">
      <c r="A666" s="78"/>
      <c r="B666" s="78"/>
      <c r="C666" s="78"/>
      <c r="D666" s="78"/>
      <c r="E666" s="78"/>
      <c r="F666" s="78"/>
      <c r="G666" s="78"/>
      <c r="H666" s="78"/>
      <c r="I666" s="78"/>
      <c r="J666" s="78"/>
      <c r="K666" s="78"/>
      <c r="L666" s="78"/>
      <c r="M666" s="78"/>
      <c r="N666" s="78"/>
      <c r="O666" s="78"/>
      <c r="P666" s="78"/>
      <c r="Q666" s="78"/>
      <c r="R666" s="78"/>
      <c r="S666" s="78"/>
      <c r="T666" s="78"/>
      <c r="U666" s="78"/>
      <c r="V666" s="78"/>
      <c r="W666" s="79"/>
      <c r="X666" s="79"/>
    </row>
    <row r="667" spans="1:24" ht="39.75" customHeight="1" x14ac:dyDescent="0.3">
      <c r="A667" s="78"/>
      <c r="B667" s="78"/>
      <c r="C667" s="78"/>
      <c r="D667" s="78"/>
      <c r="E667" s="78"/>
      <c r="F667" s="78"/>
      <c r="G667" s="78"/>
      <c r="H667" s="78"/>
      <c r="I667" s="78"/>
      <c r="J667" s="78"/>
      <c r="K667" s="78"/>
      <c r="L667" s="78"/>
      <c r="M667" s="78"/>
      <c r="N667" s="78"/>
      <c r="O667" s="78"/>
      <c r="P667" s="78"/>
      <c r="Q667" s="78"/>
      <c r="R667" s="78"/>
      <c r="S667" s="78"/>
      <c r="T667" s="78"/>
      <c r="U667" s="78"/>
      <c r="V667" s="78"/>
      <c r="W667" s="79"/>
      <c r="X667" s="79"/>
    </row>
    <row r="668" spans="1:24" ht="39.75" customHeight="1" x14ac:dyDescent="0.3">
      <c r="A668" s="78"/>
      <c r="B668" s="78"/>
      <c r="C668" s="78"/>
      <c r="D668" s="78"/>
      <c r="E668" s="78"/>
      <c r="F668" s="78"/>
      <c r="G668" s="78"/>
      <c r="H668" s="78"/>
      <c r="I668" s="78"/>
      <c r="J668" s="78"/>
      <c r="K668" s="78"/>
      <c r="L668" s="78"/>
      <c r="M668" s="78"/>
      <c r="N668" s="78"/>
      <c r="O668" s="78"/>
      <c r="P668" s="78"/>
      <c r="Q668" s="78"/>
      <c r="R668" s="78"/>
      <c r="S668" s="78"/>
      <c r="T668" s="78"/>
      <c r="U668" s="78"/>
      <c r="V668" s="78"/>
      <c r="W668" s="79"/>
      <c r="X668" s="79"/>
    </row>
    <row r="669" spans="1:24" ht="39.75" customHeight="1" x14ac:dyDescent="0.3">
      <c r="A669" s="78"/>
      <c r="B669" s="78"/>
      <c r="C669" s="78"/>
      <c r="D669" s="78"/>
      <c r="E669" s="78"/>
      <c r="F669" s="78"/>
      <c r="G669" s="78"/>
      <c r="H669" s="78"/>
      <c r="I669" s="78"/>
      <c r="J669" s="78"/>
      <c r="K669" s="78"/>
      <c r="L669" s="78"/>
      <c r="M669" s="78"/>
      <c r="N669" s="78"/>
      <c r="O669" s="78"/>
      <c r="P669" s="78"/>
      <c r="Q669" s="78"/>
      <c r="R669" s="78"/>
      <c r="S669" s="78"/>
      <c r="T669" s="78"/>
      <c r="U669" s="78"/>
      <c r="V669" s="78"/>
      <c r="W669" s="79"/>
      <c r="X669" s="79"/>
    </row>
    <row r="670" spans="1:24" ht="39.75" customHeight="1" x14ac:dyDescent="0.3">
      <c r="A670" s="78"/>
      <c r="B670" s="78"/>
      <c r="C670" s="78"/>
      <c r="D670" s="78"/>
      <c r="E670" s="78"/>
      <c r="F670" s="78"/>
      <c r="G670" s="78"/>
      <c r="H670" s="78"/>
      <c r="I670" s="78"/>
      <c r="J670" s="78"/>
      <c r="K670" s="78"/>
      <c r="L670" s="78"/>
      <c r="M670" s="78"/>
      <c r="N670" s="78"/>
      <c r="O670" s="78"/>
      <c r="P670" s="78"/>
      <c r="Q670" s="78"/>
      <c r="R670" s="78"/>
      <c r="S670" s="78"/>
      <c r="T670" s="78"/>
      <c r="U670" s="78"/>
      <c r="V670" s="78"/>
      <c r="W670" s="79"/>
      <c r="X670" s="79"/>
    </row>
    <row r="671" spans="1:24" ht="39.75" customHeight="1" x14ac:dyDescent="0.3">
      <c r="A671" s="78"/>
      <c r="B671" s="78"/>
      <c r="C671" s="78"/>
      <c r="D671" s="78"/>
      <c r="E671" s="78"/>
      <c r="F671" s="78"/>
      <c r="G671" s="78"/>
      <c r="H671" s="78"/>
      <c r="I671" s="78"/>
      <c r="J671" s="78"/>
      <c r="K671" s="78"/>
      <c r="L671" s="78"/>
      <c r="M671" s="78"/>
      <c r="N671" s="78"/>
      <c r="O671" s="78"/>
      <c r="P671" s="78"/>
      <c r="Q671" s="78"/>
      <c r="R671" s="78"/>
      <c r="S671" s="78"/>
      <c r="T671" s="78"/>
      <c r="U671" s="78"/>
      <c r="V671" s="78"/>
      <c r="W671" s="79"/>
      <c r="X671" s="79"/>
    </row>
    <row r="672" spans="1:24" ht="39.75" customHeight="1" x14ac:dyDescent="0.3">
      <c r="A672" s="78"/>
      <c r="B672" s="78"/>
      <c r="C672" s="78"/>
      <c r="D672" s="78"/>
      <c r="E672" s="78"/>
      <c r="F672" s="78"/>
      <c r="G672" s="78"/>
      <c r="H672" s="78"/>
      <c r="I672" s="78"/>
      <c r="J672" s="78"/>
      <c r="K672" s="78"/>
      <c r="L672" s="78"/>
      <c r="M672" s="78"/>
      <c r="N672" s="78"/>
      <c r="O672" s="78"/>
      <c r="P672" s="78"/>
      <c r="Q672" s="78"/>
      <c r="R672" s="78"/>
      <c r="S672" s="78"/>
      <c r="T672" s="78"/>
      <c r="U672" s="78"/>
      <c r="V672" s="78"/>
      <c r="W672" s="79"/>
      <c r="X672" s="79"/>
    </row>
    <row r="673" spans="1:24" ht="39.75" customHeight="1" x14ac:dyDescent="0.3">
      <c r="A673" s="78"/>
      <c r="B673" s="78"/>
      <c r="C673" s="78"/>
      <c r="D673" s="78"/>
      <c r="E673" s="78"/>
      <c r="F673" s="78"/>
      <c r="G673" s="78"/>
      <c r="H673" s="78"/>
      <c r="I673" s="78"/>
      <c r="J673" s="78"/>
      <c r="K673" s="78"/>
      <c r="L673" s="78"/>
      <c r="M673" s="78"/>
      <c r="N673" s="78"/>
      <c r="O673" s="78"/>
      <c r="P673" s="78"/>
      <c r="Q673" s="78"/>
      <c r="R673" s="78"/>
      <c r="S673" s="78"/>
      <c r="T673" s="78"/>
      <c r="U673" s="78"/>
      <c r="V673" s="78"/>
      <c r="W673" s="79"/>
      <c r="X673" s="79"/>
    </row>
    <row r="674" spans="1:24" ht="39.75" customHeight="1" x14ac:dyDescent="0.3">
      <c r="A674" s="78"/>
      <c r="B674" s="78"/>
      <c r="C674" s="78"/>
      <c r="D674" s="78"/>
      <c r="E674" s="78"/>
      <c r="F674" s="78"/>
      <c r="G674" s="78"/>
      <c r="H674" s="78"/>
      <c r="I674" s="78"/>
      <c r="J674" s="78"/>
      <c r="K674" s="78"/>
      <c r="L674" s="78"/>
      <c r="M674" s="78"/>
      <c r="N674" s="78"/>
      <c r="O674" s="78"/>
      <c r="P674" s="78"/>
      <c r="Q674" s="78"/>
      <c r="R674" s="78"/>
      <c r="S674" s="78"/>
      <c r="T674" s="78"/>
      <c r="U674" s="78"/>
      <c r="V674" s="78"/>
      <c r="W674" s="79"/>
      <c r="X674" s="79"/>
    </row>
    <row r="675" spans="1:24" ht="39.75" customHeight="1" x14ac:dyDescent="0.3">
      <c r="A675" s="78"/>
      <c r="B675" s="78"/>
      <c r="C675" s="78"/>
      <c r="D675" s="78"/>
      <c r="E675" s="78"/>
      <c r="F675" s="78"/>
      <c r="G675" s="78"/>
      <c r="H675" s="78"/>
      <c r="I675" s="78"/>
      <c r="J675" s="78"/>
      <c r="K675" s="78"/>
      <c r="L675" s="78"/>
      <c r="M675" s="78"/>
      <c r="N675" s="78"/>
      <c r="O675" s="78"/>
      <c r="P675" s="78"/>
      <c r="Q675" s="78"/>
      <c r="R675" s="78"/>
      <c r="S675" s="78"/>
      <c r="T675" s="78"/>
      <c r="U675" s="78"/>
      <c r="V675" s="78"/>
      <c r="W675" s="79"/>
      <c r="X675" s="79"/>
    </row>
    <row r="676" spans="1:24" ht="39.75" customHeight="1" x14ac:dyDescent="0.3">
      <c r="A676" s="78"/>
      <c r="B676" s="78"/>
      <c r="C676" s="78"/>
      <c r="D676" s="78"/>
      <c r="E676" s="78"/>
      <c r="F676" s="78"/>
      <c r="G676" s="78"/>
      <c r="H676" s="78"/>
      <c r="I676" s="78"/>
      <c r="J676" s="78"/>
      <c r="K676" s="78"/>
      <c r="L676" s="78"/>
      <c r="M676" s="78"/>
      <c r="N676" s="78"/>
      <c r="O676" s="78"/>
      <c r="P676" s="78"/>
      <c r="Q676" s="78"/>
      <c r="R676" s="78"/>
      <c r="S676" s="78"/>
      <c r="T676" s="78"/>
      <c r="U676" s="78"/>
      <c r="V676" s="78"/>
      <c r="W676" s="79"/>
      <c r="X676" s="79"/>
    </row>
    <row r="677" spans="1:24" ht="39.75" customHeight="1" x14ac:dyDescent="0.3">
      <c r="A677" s="78"/>
      <c r="B677" s="78"/>
      <c r="C677" s="78"/>
      <c r="D677" s="78"/>
      <c r="E677" s="78"/>
      <c r="F677" s="78"/>
      <c r="G677" s="78"/>
      <c r="H677" s="78"/>
      <c r="I677" s="78"/>
      <c r="J677" s="78"/>
      <c r="K677" s="78"/>
      <c r="L677" s="78"/>
      <c r="M677" s="78"/>
      <c r="N677" s="78"/>
      <c r="O677" s="78"/>
      <c r="P677" s="78"/>
      <c r="Q677" s="78"/>
      <c r="R677" s="78"/>
      <c r="S677" s="78"/>
      <c r="T677" s="78"/>
      <c r="U677" s="78"/>
      <c r="V677" s="78"/>
      <c r="W677" s="79"/>
      <c r="X677" s="79"/>
    </row>
    <row r="678" spans="1:24" ht="39.75" customHeight="1" x14ac:dyDescent="0.3">
      <c r="A678" s="78"/>
      <c r="B678" s="78"/>
      <c r="C678" s="78"/>
      <c r="D678" s="78"/>
      <c r="E678" s="78"/>
      <c r="F678" s="78"/>
      <c r="G678" s="78"/>
      <c r="H678" s="78"/>
      <c r="I678" s="78"/>
      <c r="J678" s="78"/>
      <c r="K678" s="78"/>
      <c r="L678" s="78"/>
      <c r="M678" s="78"/>
      <c r="N678" s="78"/>
      <c r="O678" s="78"/>
      <c r="P678" s="78"/>
      <c r="Q678" s="78"/>
      <c r="R678" s="78"/>
      <c r="S678" s="78"/>
      <c r="T678" s="78"/>
      <c r="U678" s="78"/>
      <c r="V678" s="78"/>
      <c r="W678" s="79"/>
      <c r="X678" s="79"/>
    </row>
    <row r="679" spans="1:24" ht="39.75" customHeight="1" x14ac:dyDescent="0.3">
      <c r="A679" s="78"/>
      <c r="B679" s="78"/>
      <c r="C679" s="78"/>
      <c r="D679" s="78"/>
      <c r="E679" s="78"/>
      <c r="F679" s="78"/>
      <c r="G679" s="78"/>
      <c r="H679" s="78"/>
      <c r="I679" s="78"/>
      <c r="J679" s="78"/>
      <c r="K679" s="78"/>
      <c r="L679" s="78"/>
      <c r="M679" s="78"/>
      <c r="N679" s="78"/>
      <c r="O679" s="78"/>
      <c r="P679" s="78"/>
      <c r="Q679" s="78"/>
      <c r="R679" s="78"/>
      <c r="S679" s="78"/>
      <c r="T679" s="78"/>
      <c r="U679" s="78"/>
      <c r="V679" s="78"/>
      <c r="W679" s="79"/>
      <c r="X679" s="79"/>
    </row>
    <row r="680" spans="1:24" ht="39.75" customHeight="1" x14ac:dyDescent="0.3">
      <c r="A680" s="78"/>
      <c r="B680" s="78"/>
      <c r="C680" s="78"/>
      <c r="D680" s="78"/>
      <c r="E680" s="78"/>
      <c r="F680" s="78"/>
      <c r="G680" s="78"/>
      <c r="H680" s="78"/>
      <c r="I680" s="78"/>
      <c r="J680" s="78"/>
      <c r="K680" s="78"/>
      <c r="L680" s="78"/>
      <c r="M680" s="78"/>
      <c r="N680" s="78"/>
      <c r="O680" s="78"/>
      <c r="P680" s="78"/>
      <c r="Q680" s="78"/>
      <c r="R680" s="78"/>
      <c r="S680" s="78"/>
      <c r="T680" s="78"/>
      <c r="U680" s="78"/>
      <c r="V680" s="78"/>
      <c r="W680" s="79"/>
      <c r="X680" s="79"/>
    </row>
    <row r="681" spans="1:24" ht="39.75" customHeight="1" x14ac:dyDescent="0.3">
      <c r="A681" s="78"/>
      <c r="B681" s="78"/>
      <c r="C681" s="78"/>
      <c r="D681" s="78"/>
      <c r="E681" s="78"/>
      <c r="F681" s="78"/>
      <c r="G681" s="78"/>
      <c r="H681" s="78"/>
      <c r="I681" s="78"/>
      <c r="J681" s="78"/>
      <c r="K681" s="78"/>
      <c r="L681" s="78"/>
      <c r="M681" s="78"/>
      <c r="N681" s="78"/>
      <c r="O681" s="78"/>
      <c r="P681" s="78"/>
      <c r="Q681" s="78"/>
      <c r="R681" s="78"/>
      <c r="S681" s="78"/>
      <c r="T681" s="78"/>
      <c r="U681" s="78"/>
      <c r="V681" s="78"/>
      <c r="W681" s="79"/>
      <c r="X681" s="79"/>
    </row>
    <row r="682" spans="1:24" ht="39.75" customHeight="1" x14ac:dyDescent="0.3">
      <c r="A682" s="78"/>
      <c r="B682" s="78"/>
      <c r="C682" s="78"/>
      <c r="D682" s="78"/>
      <c r="E682" s="78"/>
      <c r="F682" s="78"/>
      <c r="G682" s="78"/>
      <c r="H682" s="78"/>
      <c r="I682" s="78"/>
      <c r="J682" s="78"/>
      <c r="K682" s="78"/>
      <c r="L682" s="78"/>
      <c r="M682" s="78"/>
      <c r="N682" s="78"/>
      <c r="O682" s="78"/>
      <c r="P682" s="78"/>
      <c r="Q682" s="78"/>
      <c r="R682" s="78"/>
      <c r="S682" s="78"/>
      <c r="T682" s="78"/>
      <c r="U682" s="78"/>
      <c r="V682" s="78"/>
      <c r="W682" s="79"/>
      <c r="X682" s="79"/>
    </row>
    <row r="683" spans="1:24" ht="39.75" customHeight="1" x14ac:dyDescent="0.3">
      <c r="A683" s="78"/>
      <c r="B683" s="78"/>
      <c r="C683" s="78"/>
      <c r="D683" s="78"/>
      <c r="E683" s="78"/>
      <c r="F683" s="78"/>
      <c r="G683" s="78"/>
      <c r="H683" s="78"/>
      <c r="I683" s="78"/>
      <c r="J683" s="78"/>
      <c r="K683" s="78"/>
      <c r="L683" s="78"/>
      <c r="M683" s="78"/>
      <c r="N683" s="78"/>
      <c r="O683" s="78"/>
      <c r="P683" s="78"/>
      <c r="Q683" s="78"/>
      <c r="R683" s="78"/>
      <c r="S683" s="78"/>
      <c r="T683" s="78"/>
      <c r="U683" s="78"/>
      <c r="V683" s="78"/>
      <c r="W683" s="79"/>
      <c r="X683" s="79"/>
    </row>
    <row r="684" spans="1:24" ht="39.75" customHeight="1" x14ac:dyDescent="0.3">
      <c r="A684" s="78"/>
      <c r="B684" s="78"/>
      <c r="C684" s="78"/>
      <c r="D684" s="78"/>
      <c r="E684" s="78"/>
      <c r="F684" s="78"/>
      <c r="G684" s="78"/>
      <c r="H684" s="78"/>
      <c r="I684" s="78"/>
      <c r="J684" s="78"/>
      <c r="K684" s="78"/>
      <c r="L684" s="78"/>
      <c r="M684" s="78"/>
      <c r="N684" s="78"/>
      <c r="O684" s="78"/>
      <c r="P684" s="78"/>
      <c r="Q684" s="78"/>
      <c r="R684" s="78"/>
      <c r="S684" s="78"/>
      <c r="T684" s="78"/>
      <c r="U684" s="78"/>
      <c r="V684" s="78"/>
      <c r="W684" s="79"/>
      <c r="X684" s="79"/>
    </row>
    <row r="685" spans="1:24" ht="39.75" customHeight="1" x14ac:dyDescent="0.3">
      <c r="A685" s="78"/>
      <c r="B685" s="78"/>
      <c r="C685" s="78"/>
      <c r="D685" s="78"/>
      <c r="E685" s="78"/>
      <c r="F685" s="78"/>
      <c r="G685" s="78"/>
      <c r="H685" s="78"/>
      <c r="I685" s="78"/>
      <c r="J685" s="78"/>
      <c r="K685" s="78"/>
      <c r="L685" s="78"/>
      <c r="M685" s="78"/>
      <c r="N685" s="78"/>
      <c r="O685" s="78"/>
      <c r="P685" s="78"/>
      <c r="Q685" s="78"/>
      <c r="R685" s="78"/>
      <c r="S685" s="78"/>
      <c r="T685" s="78"/>
      <c r="U685" s="78"/>
      <c r="V685" s="78"/>
      <c r="W685" s="79"/>
      <c r="X685" s="79"/>
    </row>
    <row r="686" spans="1:24" ht="39.75" customHeight="1" x14ac:dyDescent="0.3">
      <c r="A686" s="78"/>
      <c r="B686" s="78"/>
      <c r="C686" s="78"/>
      <c r="D686" s="78"/>
      <c r="E686" s="78"/>
      <c r="F686" s="78"/>
      <c r="G686" s="78"/>
      <c r="H686" s="78"/>
      <c r="I686" s="78"/>
      <c r="J686" s="78"/>
      <c r="K686" s="78"/>
      <c r="L686" s="78"/>
      <c r="M686" s="78"/>
      <c r="N686" s="78"/>
      <c r="O686" s="78"/>
      <c r="P686" s="78"/>
      <c r="Q686" s="78"/>
      <c r="R686" s="78"/>
      <c r="S686" s="78"/>
      <c r="T686" s="78"/>
      <c r="U686" s="78"/>
      <c r="V686" s="78"/>
      <c r="W686" s="79"/>
      <c r="X686" s="79"/>
    </row>
    <row r="687" spans="1:24" ht="39.75" customHeight="1" x14ac:dyDescent="0.3">
      <c r="A687" s="78"/>
      <c r="B687" s="78"/>
      <c r="C687" s="78"/>
      <c r="D687" s="78"/>
      <c r="E687" s="78"/>
      <c r="F687" s="78"/>
      <c r="G687" s="78"/>
      <c r="H687" s="78"/>
      <c r="I687" s="78"/>
      <c r="J687" s="78"/>
      <c r="K687" s="78"/>
      <c r="L687" s="78"/>
      <c r="M687" s="78"/>
      <c r="N687" s="78"/>
      <c r="O687" s="78"/>
      <c r="P687" s="78"/>
      <c r="Q687" s="78"/>
      <c r="R687" s="78"/>
      <c r="S687" s="78"/>
      <c r="T687" s="78"/>
      <c r="U687" s="78"/>
      <c r="V687" s="78"/>
      <c r="W687" s="79"/>
      <c r="X687" s="79"/>
    </row>
    <row r="688" spans="1:24" ht="39.75" customHeight="1" x14ac:dyDescent="0.3">
      <c r="A688" s="78"/>
      <c r="B688" s="78"/>
      <c r="C688" s="78"/>
      <c r="D688" s="78"/>
      <c r="E688" s="78"/>
      <c r="F688" s="78"/>
      <c r="G688" s="78"/>
      <c r="H688" s="78"/>
      <c r="I688" s="78"/>
      <c r="J688" s="78"/>
      <c r="K688" s="78"/>
      <c r="L688" s="78"/>
      <c r="M688" s="78"/>
      <c r="N688" s="78"/>
      <c r="O688" s="78"/>
      <c r="P688" s="78"/>
      <c r="Q688" s="78"/>
      <c r="R688" s="78"/>
      <c r="S688" s="78"/>
      <c r="T688" s="78"/>
      <c r="U688" s="78"/>
      <c r="V688" s="78"/>
      <c r="W688" s="79"/>
      <c r="X688" s="79"/>
    </row>
    <row r="689" spans="1:24" ht="39.75" customHeight="1" x14ac:dyDescent="0.3">
      <c r="A689" s="78"/>
      <c r="B689" s="78"/>
      <c r="C689" s="78"/>
      <c r="D689" s="78"/>
      <c r="E689" s="78"/>
      <c r="F689" s="78"/>
      <c r="G689" s="78"/>
      <c r="H689" s="78"/>
      <c r="I689" s="78"/>
      <c r="J689" s="78"/>
      <c r="K689" s="78"/>
      <c r="L689" s="78"/>
      <c r="M689" s="78"/>
      <c r="N689" s="78"/>
      <c r="O689" s="78"/>
      <c r="P689" s="78"/>
      <c r="Q689" s="78"/>
      <c r="R689" s="78"/>
      <c r="S689" s="78"/>
      <c r="T689" s="78"/>
      <c r="U689" s="78"/>
      <c r="V689" s="78"/>
      <c r="W689" s="79"/>
      <c r="X689" s="79"/>
    </row>
    <row r="690" spans="1:24" ht="39.75" customHeight="1" x14ac:dyDescent="0.3">
      <c r="A690" s="78"/>
      <c r="B690" s="78"/>
      <c r="C690" s="78"/>
      <c r="D690" s="78"/>
      <c r="E690" s="78"/>
      <c r="F690" s="78"/>
      <c r="G690" s="78"/>
      <c r="H690" s="78"/>
      <c r="I690" s="78"/>
      <c r="J690" s="78"/>
      <c r="K690" s="78"/>
      <c r="L690" s="78"/>
      <c r="M690" s="78"/>
      <c r="N690" s="78"/>
      <c r="O690" s="78"/>
      <c r="P690" s="78"/>
      <c r="Q690" s="78"/>
      <c r="R690" s="78"/>
      <c r="S690" s="78"/>
      <c r="T690" s="78"/>
      <c r="U690" s="78"/>
      <c r="V690" s="78"/>
      <c r="W690" s="79"/>
      <c r="X690" s="79"/>
    </row>
    <row r="691" spans="1:24" ht="39.75" customHeight="1" x14ac:dyDescent="0.3">
      <c r="A691" s="78"/>
      <c r="B691" s="78"/>
      <c r="C691" s="78"/>
      <c r="D691" s="78"/>
      <c r="E691" s="78"/>
      <c r="F691" s="78"/>
      <c r="G691" s="78"/>
      <c r="H691" s="78"/>
      <c r="I691" s="78"/>
      <c r="J691" s="78"/>
      <c r="K691" s="78"/>
      <c r="L691" s="78"/>
      <c r="M691" s="78"/>
      <c r="N691" s="78"/>
      <c r="O691" s="78"/>
      <c r="P691" s="78"/>
      <c r="Q691" s="78"/>
      <c r="R691" s="78"/>
      <c r="S691" s="78"/>
      <c r="T691" s="78"/>
      <c r="U691" s="78"/>
      <c r="V691" s="78"/>
      <c r="W691" s="79"/>
      <c r="X691" s="79"/>
    </row>
    <row r="692" spans="1:24" ht="39.75" customHeight="1" x14ac:dyDescent="0.3">
      <c r="A692" s="78"/>
      <c r="B692" s="78"/>
      <c r="C692" s="78"/>
      <c r="D692" s="78"/>
      <c r="E692" s="78"/>
      <c r="F692" s="78"/>
      <c r="G692" s="78"/>
      <c r="H692" s="78"/>
      <c r="I692" s="78"/>
      <c r="J692" s="78"/>
      <c r="K692" s="78"/>
      <c r="L692" s="78"/>
      <c r="M692" s="78"/>
      <c r="N692" s="78"/>
      <c r="O692" s="78"/>
      <c r="P692" s="78"/>
      <c r="Q692" s="78"/>
      <c r="R692" s="78"/>
      <c r="S692" s="78"/>
      <c r="T692" s="78"/>
      <c r="U692" s="78"/>
      <c r="V692" s="78"/>
      <c r="W692" s="79"/>
      <c r="X692" s="79"/>
    </row>
    <row r="693" spans="1:24" ht="39.75" customHeight="1" x14ac:dyDescent="0.3">
      <c r="A693" s="78"/>
      <c r="B693" s="78"/>
      <c r="C693" s="78"/>
      <c r="D693" s="78"/>
      <c r="E693" s="78"/>
      <c r="F693" s="78"/>
      <c r="G693" s="78"/>
      <c r="H693" s="78"/>
      <c r="I693" s="78"/>
      <c r="J693" s="78"/>
      <c r="K693" s="78"/>
      <c r="L693" s="78"/>
      <c r="M693" s="78"/>
      <c r="N693" s="78"/>
      <c r="O693" s="78"/>
      <c r="P693" s="78"/>
      <c r="Q693" s="78"/>
      <c r="R693" s="78"/>
      <c r="S693" s="78"/>
      <c r="T693" s="78"/>
      <c r="U693" s="78"/>
      <c r="V693" s="78"/>
      <c r="W693" s="79"/>
      <c r="X693" s="79"/>
    </row>
    <row r="694" spans="1:24" ht="39.75" customHeight="1" x14ac:dyDescent="0.3">
      <c r="A694" s="78"/>
      <c r="B694" s="78"/>
      <c r="C694" s="78"/>
      <c r="D694" s="78"/>
      <c r="E694" s="78"/>
      <c r="F694" s="78"/>
      <c r="G694" s="78"/>
      <c r="H694" s="78"/>
      <c r="I694" s="78"/>
      <c r="J694" s="78"/>
      <c r="K694" s="78"/>
      <c r="L694" s="78"/>
      <c r="M694" s="78"/>
      <c r="N694" s="78"/>
      <c r="O694" s="78"/>
      <c r="P694" s="78"/>
      <c r="Q694" s="78"/>
      <c r="R694" s="78"/>
      <c r="S694" s="78"/>
      <c r="T694" s="78"/>
      <c r="U694" s="78"/>
      <c r="V694" s="78"/>
      <c r="W694" s="79"/>
      <c r="X694" s="79"/>
    </row>
    <row r="695" spans="1:24" ht="39.75" customHeight="1" x14ac:dyDescent="0.3">
      <c r="A695" s="78"/>
      <c r="B695" s="78"/>
      <c r="C695" s="78"/>
      <c r="D695" s="78"/>
      <c r="E695" s="78"/>
      <c r="F695" s="78"/>
      <c r="G695" s="78"/>
      <c r="H695" s="78"/>
      <c r="I695" s="78"/>
      <c r="J695" s="78"/>
      <c r="K695" s="78"/>
      <c r="L695" s="78"/>
      <c r="M695" s="78"/>
      <c r="N695" s="78"/>
      <c r="O695" s="78"/>
      <c r="P695" s="78"/>
      <c r="Q695" s="78"/>
      <c r="R695" s="78"/>
      <c r="S695" s="78"/>
      <c r="T695" s="78"/>
      <c r="U695" s="78"/>
      <c r="V695" s="78"/>
      <c r="W695" s="79"/>
      <c r="X695" s="79"/>
    </row>
    <row r="696" spans="1:24" ht="39.75" customHeight="1" x14ac:dyDescent="0.3">
      <c r="A696" s="78"/>
      <c r="B696" s="78"/>
      <c r="C696" s="78"/>
      <c r="D696" s="78"/>
      <c r="E696" s="78"/>
      <c r="F696" s="78"/>
      <c r="G696" s="78"/>
      <c r="H696" s="78"/>
      <c r="I696" s="78"/>
      <c r="J696" s="78"/>
      <c r="K696" s="78"/>
      <c r="L696" s="78"/>
      <c r="M696" s="78"/>
      <c r="N696" s="78"/>
      <c r="O696" s="78"/>
      <c r="P696" s="78"/>
      <c r="Q696" s="78"/>
      <c r="R696" s="78"/>
      <c r="S696" s="78"/>
      <c r="T696" s="78"/>
      <c r="U696" s="78"/>
      <c r="V696" s="78"/>
      <c r="W696" s="79"/>
      <c r="X696" s="79"/>
    </row>
    <row r="697" spans="1:24" ht="39.75" customHeight="1" x14ac:dyDescent="0.3">
      <c r="A697" s="78"/>
      <c r="B697" s="78"/>
      <c r="C697" s="78"/>
      <c r="D697" s="78"/>
      <c r="E697" s="78"/>
      <c r="F697" s="78"/>
      <c r="G697" s="78"/>
      <c r="H697" s="78"/>
      <c r="I697" s="78"/>
      <c r="J697" s="78"/>
      <c r="K697" s="78"/>
      <c r="L697" s="78"/>
      <c r="M697" s="78"/>
      <c r="N697" s="78"/>
      <c r="O697" s="78"/>
      <c r="P697" s="78"/>
      <c r="Q697" s="78"/>
      <c r="R697" s="78"/>
      <c r="S697" s="78"/>
      <c r="T697" s="78"/>
      <c r="U697" s="78"/>
      <c r="V697" s="78"/>
      <c r="W697" s="79"/>
      <c r="X697" s="79"/>
    </row>
    <row r="698" spans="1:24" ht="39.75" customHeight="1" x14ac:dyDescent="0.3">
      <c r="A698" s="78"/>
      <c r="B698" s="78"/>
      <c r="C698" s="78"/>
      <c r="D698" s="78"/>
      <c r="E698" s="78"/>
      <c r="F698" s="78"/>
      <c r="G698" s="78"/>
      <c r="H698" s="78"/>
      <c r="I698" s="78"/>
      <c r="J698" s="78"/>
      <c r="K698" s="78"/>
      <c r="L698" s="78"/>
      <c r="M698" s="78"/>
      <c r="N698" s="78"/>
      <c r="O698" s="78"/>
      <c r="P698" s="78"/>
      <c r="Q698" s="78"/>
      <c r="R698" s="78"/>
      <c r="S698" s="78"/>
      <c r="T698" s="78"/>
      <c r="U698" s="78"/>
      <c r="V698" s="78"/>
      <c r="W698" s="79"/>
      <c r="X698" s="79"/>
    </row>
    <row r="699" spans="1:24" ht="39.75" customHeight="1" x14ac:dyDescent="0.3">
      <c r="A699" s="78"/>
      <c r="B699" s="78"/>
      <c r="C699" s="78"/>
      <c r="D699" s="78"/>
      <c r="E699" s="78"/>
      <c r="F699" s="78"/>
      <c r="G699" s="78"/>
      <c r="H699" s="78"/>
      <c r="I699" s="78"/>
      <c r="J699" s="78"/>
      <c r="K699" s="78"/>
      <c r="L699" s="78"/>
      <c r="M699" s="78"/>
      <c r="N699" s="78"/>
      <c r="O699" s="78"/>
      <c r="P699" s="78"/>
      <c r="Q699" s="78"/>
      <c r="R699" s="78"/>
      <c r="S699" s="78"/>
      <c r="T699" s="78"/>
      <c r="U699" s="78"/>
      <c r="V699" s="78"/>
      <c r="W699" s="79"/>
      <c r="X699" s="79"/>
    </row>
    <row r="700" spans="1:24" ht="39.75" customHeight="1" x14ac:dyDescent="0.3">
      <c r="A700" s="78"/>
      <c r="B700" s="78"/>
      <c r="C700" s="78"/>
      <c r="D700" s="78"/>
      <c r="E700" s="78"/>
      <c r="F700" s="78"/>
      <c r="G700" s="78"/>
      <c r="H700" s="78"/>
      <c r="I700" s="78"/>
      <c r="J700" s="78"/>
      <c r="K700" s="78"/>
      <c r="L700" s="78"/>
      <c r="M700" s="78"/>
      <c r="N700" s="78"/>
      <c r="O700" s="78"/>
      <c r="P700" s="78"/>
      <c r="Q700" s="78"/>
      <c r="R700" s="78"/>
      <c r="S700" s="78"/>
      <c r="T700" s="78"/>
      <c r="U700" s="78"/>
      <c r="V700" s="78"/>
      <c r="W700" s="79"/>
      <c r="X700" s="79"/>
    </row>
    <row r="701" spans="1:24" ht="39.75" customHeight="1" x14ac:dyDescent="0.3">
      <c r="A701" s="78"/>
      <c r="B701" s="78"/>
      <c r="C701" s="78"/>
      <c r="D701" s="78"/>
      <c r="E701" s="78"/>
      <c r="F701" s="78"/>
      <c r="G701" s="78"/>
      <c r="H701" s="78"/>
      <c r="I701" s="78"/>
      <c r="J701" s="78"/>
      <c r="K701" s="78"/>
      <c r="L701" s="78"/>
      <c r="M701" s="78"/>
      <c r="N701" s="78"/>
      <c r="O701" s="78"/>
      <c r="P701" s="78"/>
      <c r="Q701" s="78"/>
      <c r="R701" s="78"/>
      <c r="S701" s="78"/>
      <c r="T701" s="78"/>
      <c r="U701" s="78"/>
      <c r="V701" s="78"/>
      <c r="W701" s="79"/>
      <c r="X701" s="79"/>
    </row>
    <row r="702" spans="1:24" ht="39.75" customHeight="1" x14ac:dyDescent="0.3">
      <c r="A702" s="78"/>
      <c r="B702" s="78"/>
      <c r="C702" s="78"/>
      <c r="D702" s="78"/>
      <c r="E702" s="78"/>
      <c r="F702" s="78"/>
      <c r="G702" s="78"/>
      <c r="H702" s="78"/>
      <c r="I702" s="78"/>
      <c r="J702" s="78"/>
      <c r="K702" s="78"/>
      <c r="L702" s="78"/>
      <c r="M702" s="78"/>
      <c r="N702" s="78"/>
      <c r="O702" s="78"/>
      <c r="P702" s="78"/>
      <c r="Q702" s="78"/>
      <c r="R702" s="78"/>
      <c r="S702" s="78"/>
      <c r="T702" s="78"/>
      <c r="U702" s="78"/>
      <c r="V702" s="78"/>
      <c r="W702" s="79"/>
      <c r="X702" s="79"/>
    </row>
    <row r="703" spans="1:24" ht="39.75" customHeight="1" x14ac:dyDescent="0.3">
      <c r="A703" s="78"/>
      <c r="B703" s="78"/>
      <c r="C703" s="78"/>
      <c r="D703" s="78"/>
      <c r="E703" s="78"/>
      <c r="F703" s="78"/>
      <c r="G703" s="78"/>
      <c r="H703" s="78"/>
      <c r="I703" s="78"/>
      <c r="J703" s="78"/>
      <c r="K703" s="78"/>
      <c r="L703" s="78"/>
      <c r="M703" s="78"/>
      <c r="N703" s="78"/>
      <c r="O703" s="78"/>
      <c r="P703" s="78"/>
      <c r="Q703" s="78"/>
      <c r="R703" s="78"/>
      <c r="S703" s="78"/>
      <c r="T703" s="78"/>
      <c r="U703" s="78"/>
      <c r="V703" s="78"/>
      <c r="W703" s="79"/>
      <c r="X703" s="79"/>
    </row>
    <row r="704" spans="1:24" ht="39.75" customHeight="1" x14ac:dyDescent="0.3">
      <c r="A704" s="78"/>
      <c r="B704" s="78"/>
      <c r="C704" s="78"/>
      <c r="D704" s="78"/>
      <c r="E704" s="78"/>
      <c r="F704" s="78"/>
      <c r="G704" s="78"/>
      <c r="H704" s="78"/>
      <c r="I704" s="78"/>
      <c r="J704" s="78"/>
      <c r="K704" s="78"/>
      <c r="L704" s="78"/>
      <c r="M704" s="78"/>
      <c r="N704" s="78"/>
      <c r="O704" s="78"/>
      <c r="P704" s="78"/>
      <c r="Q704" s="78"/>
      <c r="R704" s="78"/>
      <c r="S704" s="78"/>
      <c r="T704" s="78"/>
      <c r="U704" s="78"/>
      <c r="V704" s="78"/>
      <c r="W704" s="79"/>
      <c r="X704" s="79"/>
    </row>
    <row r="705" spans="1:24" ht="39.75" customHeight="1" x14ac:dyDescent="0.3">
      <c r="A705" s="78"/>
      <c r="B705" s="78"/>
      <c r="C705" s="78"/>
      <c r="D705" s="78"/>
      <c r="E705" s="78"/>
      <c r="F705" s="78"/>
      <c r="G705" s="78"/>
      <c r="H705" s="78"/>
      <c r="I705" s="78"/>
      <c r="J705" s="78"/>
      <c r="K705" s="78"/>
      <c r="L705" s="78"/>
      <c r="M705" s="78"/>
      <c r="N705" s="78"/>
      <c r="O705" s="78"/>
      <c r="P705" s="78"/>
      <c r="Q705" s="78"/>
      <c r="R705" s="78"/>
      <c r="S705" s="78"/>
      <c r="T705" s="78"/>
      <c r="U705" s="78"/>
      <c r="V705" s="78"/>
      <c r="W705" s="79"/>
      <c r="X705" s="79"/>
    </row>
    <row r="706" spans="1:24" ht="39.75" customHeight="1" x14ac:dyDescent="0.3">
      <c r="A706" s="78"/>
      <c r="B706" s="78"/>
      <c r="C706" s="78"/>
      <c r="D706" s="78"/>
      <c r="E706" s="78"/>
      <c r="F706" s="78"/>
      <c r="G706" s="78"/>
      <c r="H706" s="78"/>
      <c r="I706" s="78"/>
      <c r="J706" s="78"/>
      <c r="K706" s="78"/>
      <c r="L706" s="78"/>
      <c r="M706" s="78"/>
      <c r="N706" s="78"/>
      <c r="O706" s="78"/>
      <c r="P706" s="78"/>
      <c r="Q706" s="78"/>
      <c r="R706" s="78"/>
      <c r="S706" s="78"/>
      <c r="T706" s="78"/>
      <c r="U706" s="78"/>
      <c r="V706" s="78"/>
      <c r="W706" s="79"/>
      <c r="X706" s="79"/>
    </row>
    <row r="707" spans="1:24" ht="39.75" customHeight="1" x14ac:dyDescent="0.3">
      <c r="A707" s="78"/>
      <c r="B707" s="78"/>
      <c r="C707" s="78"/>
      <c r="D707" s="78"/>
      <c r="E707" s="78"/>
      <c r="F707" s="78"/>
      <c r="G707" s="78"/>
      <c r="H707" s="78"/>
      <c r="I707" s="78"/>
      <c r="J707" s="78"/>
      <c r="K707" s="78"/>
      <c r="L707" s="78"/>
      <c r="M707" s="78"/>
      <c r="N707" s="78"/>
      <c r="O707" s="78"/>
      <c r="P707" s="78"/>
      <c r="Q707" s="78"/>
      <c r="R707" s="78"/>
      <c r="S707" s="78"/>
      <c r="T707" s="78"/>
      <c r="U707" s="78"/>
      <c r="V707" s="78"/>
      <c r="W707" s="79"/>
      <c r="X707" s="79"/>
    </row>
    <row r="708" spans="1:24" ht="39.75" customHeight="1" x14ac:dyDescent="0.3">
      <c r="A708" s="78"/>
      <c r="B708" s="78"/>
      <c r="C708" s="78"/>
      <c r="D708" s="78"/>
      <c r="E708" s="78"/>
      <c r="F708" s="78"/>
      <c r="G708" s="78"/>
      <c r="H708" s="78"/>
      <c r="I708" s="78"/>
      <c r="J708" s="78"/>
      <c r="K708" s="78"/>
      <c r="L708" s="78"/>
      <c r="M708" s="78"/>
      <c r="N708" s="78"/>
      <c r="O708" s="78"/>
      <c r="P708" s="78"/>
      <c r="Q708" s="78"/>
      <c r="R708" s="78"/>
      <c r="S708" s="78"/>
      <c r="T708" s="78"/>
      <c r="U708" s="78"/>
      <c r="V708" s="78"/>
      <c r="W708" s="79"/>
      <c r="X708" s="79"/>
    </row>
    <row r="709" spans="1:24" ht="39.75" customHeight="1" x14ac:dyDescent="0.3">
      <c r="A709" s="78"/>
      <c r="B709" s="78"/>
      <c r="C709" s="78"/>
      <c r="D709" s="78"/>
      <c r="E709" s="78"/>
      <c r="F709" s="78"/>
      <c r="G709" s="78"/>
      <c r="H709" s="78"/>
      <c r="I709" s="78"/>
      <c r="J709" s="78"/>
      <c r="K709" s="78"/>
      <c r="L709" s="78"/>
      <c r="M709" s="78"/>
      <c r="N709" s="78"/>
      <c r="O709" s="78"/>
      <c r="P709" s="78"/>
      <c r="Q709" s="78"/>
      <c r="R709" s="78"/>
      <c r="S709" s="78"/>
      <c r="T709" s="78"/>
      <c r="U709" s="78"/>
      <c r="V709" s="78"/>
      <c r="W709" s="79"/>
      <c r="X709" s="79"/>
    </row>
    <row r="710" spans="1:24" ht="39.75" customHeight="1" x14ac:dyDescent="0.3">
      <c r="A710" s="78"/>
      <c r="B710" s="78"/>
      <c r="C710" s="78"/>
      <c r="D710" s="78"/>
      <c r="E710" s="78"/>
      <c r="F710" s="78"/>
      <c r="G710" s="78"/>
      <c r="H710" s="78"/>
      <c r="I710" s="78"/>
      <c r="J710" s="78"/>
      <c r="K710" s="78"/>
      <c r="L710" s="78"/>
      <c r="M710" s="78"/>
      <c r="N710" s="78"/>
      <c r="O710" s="78"/>
      <c r="P710" s="78"/>
      <c r="Q710" s="78"/>
      <c r="R710" s="78"/>
      <c r="S710" s="78"/>
      <c r="T710" s="78"/>
      <c r="U710" s="78"/>
      <c r="V710" s="78"/>
      <c r="W710" s="79"/>
      <c r="X710" s="79"/>
    </row>
    <row r="711" spans="1:24" ht="39.75" customHeight="1" x14ac:dyDescent="0.3">
      <c r="A711" s="78"/>
      <c r="B711" s="78"/>
      <c r="C711" s="78"/>
      <c r="D711" s="78"/>
      <c r="E711" s="78"/>
      <c r="F711" s="78"/>
      <c r="G711" s="78"/>
      <c r="H711" s="78"/>
      <c r="I711" s="78"/>
      <c r="J711" s="78"/>
      <c r="K711" s="78"/>
      <c r="L711" s="78"/>
      <c r="M711" s="78"/>
      <c r="N711" s="78"/>
      <c r="O711" s="78"/>
      <c r="P711" s="78"/>
      <c r="Q711" s="78"/>
      <c r="R711" s="78"/>
      <c r="S711" s="78"/>
      <c r="T711" s="78"/>
      <c r="U711" s="78"/>
      <c r="V711" s="78"/>
      <c r="W711" s="79"/>
      <c r="X711" s="79"/>
    </row>
    <row r="712" spans="1:24" ht="39.75" customHeight="1" x14ac:dyDescent="0.3">
      <c r="A712" s="78"/>
      <c r="B712" s="78"/>
      <c r="C712" s="78"/>
      <c r="D712" s="78"/>
      <c r="E712" s="78"/>
      <c r="F712" s="78"/>
      <c r="G712" s="78"/>
      <c r="H712" s="78"/>
      <c r="I712" s="78"/>
      <c r="J712" s="78"/>
      <c r="K712" s="78"/>
      <c r="L712" s="78"/>
      <c r="M712" s="78"/>
      <c r="N712" s="78"/>
      <c r="O712" s="78"/>
      <c r="P712" s="78"/>
      <c r="Q712" s="78"/>
      <c r="R712" s="78"/>
      <c r="S712" s="78"/>
      <c r="T712" s="78"/>
      <c r="U712" s="78"/>
      <c r="V712" s="78"/>
      <c r="W712" s="79"/>
      <c r="X712" s="79"/>
    </row>
    <row r="713" spans="1:24" ht="39.75" customHeight="1" x14ac:dyDescent="0.3">
      <c r="A713" s="78"/>
      <c r="B713" s="78"/>
      <c r="C713" s="78"/>
      <c r="D713" s="78"/>
      <c r="E713" s="78"/>
      <c r="F713" s="78"/>
      <c r="G713" s="78"/>
      <c r="H713" s="78"/>
      <c r="I713" s="78"/>
      <c r="J713" s="78"/>
      <c r="K713" s="78"/>
      <c r="L713" s="78"/>
      <c r="M713" s="78"/>
      <c r="N713" s="78"/>
      <c r="O713" s="78"/>
      <c r="P713" s="78"/>
      <c r="Q713" s="78"/>
      <c r="R713" s="78"/>
      <c r="S713" s="78"/>
      <c r="T713" s="78"/>
      <c r="U713" s="78"/>
      <c r="V713" s="78"/>
      <c r="W713" s="79"/>
      <c r="X713" s="79"/>
    </row>
    <row r="714" spans="1:24" ht="39.75" customHeight="1" x14ac:dyDescent="0.3">
      <c r="A714" s="78"/>
      <c r="B714" s="78"/>
      <c r="C714" s="78"/>
      <c r="D714" s="78"/>
      <c r="E714" s="78"/>
      <c r="F714" s="78"/>
      <c r="G714" s="78"/>
      <c r="H714" s="78"/>
      <c r="I714" s="78"/>
      <c r="J714" s="78"/>
      <c r="K714" s="78"/>
      <c r="L714" s="78"/>
      <c r="M714" s="78"/>
      <c r="N714" s="78"/>
      <c r="O714" s="78"/>
      <c r="P714" s="78"/>
      <c r="Q714" s="78"/>
      <c r="R714" s="78"/>
      <c r="S714" s="78"/>
      <c r="T714" s="78"/>
      <c r="U714" s="78"/>
      <c r="V714" s="78"/>
      <c r="W714" s="79"/>
      <c r="X714" s="79"/>
    </row>
    <row r="715" spans="1:24" ht="39.75" customHeight="1" x14ac:dyDescent="0.3">
      <c r="A715" s="78"/>
      <c r="B715" s="78"/>
      <c r="C715" s="78"/>
      <c r="D715" s="78"/>
      <c r="E715" s="78"/>
      <c r="F715" s="78"/>
      <c r="G715" s="78"/>
      <c r="H715" s="78"/>
      <c r="I715" s="78"/>
      <c r="J715" s="78"/>
      <c r="K715" s="78"/>
      <c r="L715" s="78"/>
      <c r="M715" s="78"/>
      <c r="N715" s="78"/>
      <c r="O715" s="78"/>
      <c r="P715" s="78"/>
      <c r="Q715" s="78"/>
      <c r="R715" s="78"/>
      <c r="S715" s="78"/>
      <c r="T715" s="78"/>
      <c r="U715" s="78"/>
      <c r="V715" s="78"/>
      <c r="W715" s="79"/>
      <c r="X715" s="79"/>
    </row>
    <row r="716" spans="1:24" ht="39.75" customHeight="1" x14ac:dyDescent="0.3">
      <c r="A716" s="78"/>
      <c r="B716" s="78"/>
      <c r="C716" s="78"/>
      <c r="D716" s="78"/>
      <c r="E716" s="78"/>
      <c r="F716" s="78"/>
      <c r="G716" s="78"/>
      <c r="H716" s="78"/>
      <c r="I716" s="78"/>
      <c r="J716" s="78"/>
      <c r="K716" s="78"/>
      <c r="L716" s="78"/>
      <c r="M716" s="78"/>
      <c r="N716" s="78"/>
      <c r="O716" s="78"/>
      <c r="P716" s="78"/>
      <c r="Q716" s="78"/>
      <c r="R716" s="78"/>
      <c r="S716" s="78"/>
      <c r="T716" s="78"/>
      <c r="U716" s="78"/>
      <c r="V716" s="78"/>
      <c r="W716" s="79"/>
      <c r="X716" s="79"/>
    </row>
    <row r="717" spans="1:24" ht="39.75" customHeight="1" x14ac:dyDescent="0.3">
      <c r="A717" s="78"/>
      <c r="B717" s="78"/>
      <c r="C717" s="78"/>
      <c r="D717" s="78"/>
      <c r="E717" s="78"/>
      <c r="F717" s="78"/>
      <c r="G717" s="78"/>
      <c r="H717" s="78"/>
      <c r="I717" s="78"/>
      <c r="J717" s="78"/>
      <c r="K717" s="78"/>
      <c r="L717" s="78"/>
      <c r="M717" s="78"/>
      <c r="N717" s="78"/>
      <c r="O717" s="78"/>
      <c r="P717" s="78"/>
      <c r="Q717" s="78"/>
      <c r="R717" s="78"/>
      <c r="S717" s="78"/>
      <c r="T717" s="78"/>
      <c r="U717" s="78"/>
      <c r="V717" s="78"/>
      <c r="W717" s="79"/>
      <c r="X717" s="79"/>
    </row>
    <row r="718" spans="1:24" ht="39.75" customHeight="1" x14ac:dyDescent="0.3">
      <c r="A718" s="78"/>
      <c r="B718" s="78"/>
      <c r="C718" s="78"/>
      <c r="D718" s="78"/>
      <c r="E718" s="78"/>
      <c r="F718" s="78"/>
      <c r="G718" s="78"/>
      <c r="H718" s="78"/>
      <c r="I718" s="78"/>
      <c r="J718" s="78"/>
      <c r="K718" s="78"/>
      <c r="L718" s="78"/>
      <c r="M718" s="78"/>
      <c r="N718" s="78"/>
      <c r="O718" s="78"/>
      <c r="P718" s="78"/>
      <c r="Q718" s="78"/>
      <c r="R718" s="78"/>
      <c r="S718" s="78"/>
      <c r="T718" s="78"/>
      <c r="U718" s="78"/>
      <c r="V718" s="78"/>
      <c r="W718" s="79"/>
      <c r="X718" s="79"/>
    </row>
    <row r="719" spans="1:24" ht="39.75" customHeight="1" x14ac:dyDescent="0.3">
      <c r="A719" s="78"/>
      <c r="B719" s="78"/>
      <c r="C719" s="78"/>
      <c r="D719" s="78"/>
      <c r="E719" s="78"/>
      <c r="F719" s="78"/>
      <c r="G719" s="78"/>
      <c r="H719" s="78"/>
      <c r="I719" s="78"/>
      <c r="J719" s="78"/>
      <c r="K719" s="78"/>
      <c r="L719" s="78"/>
      <c r="M719" s="78"/>
      <c r="N719" s="78"/>
      <c r="O719" s="78"/>
      <c r="P719" s="78"/>
      <c r="Q719" s="78"/>
      <c r="R719" s="78"/>
      <c r="S719" s="78"/>
      <c r="T719" s="78"/>
      <c r="U719" s="78"/>
      <c r="V719" s="78"/>
      <c r="W719" s="79"/>
      <c r="X719" s="79"/>
    </row>
    <row r="720" spans="1:24" ht="39.75" customHeight="1" x14ac:dyDescent="0.3">
      <c r="A720" s="78"/>
      <c r="B720" s="78"/>
      <c r="C720" s="78"/>
      <c r="D720" s="78"/>
      <c r="E720" s="78"/>
      <c r="F720" s="78"/>
      <c r="G720" s="78"/>
      <c r="H720" s="78"/>
      <c r="I720" s="78"/>
      <c r="J720" s="78"/>
      <c r="K720" s="78"/>
      <c r="L720" s="78"/>
      <c r="M720" s="78"/>
      <c r="N720" s="78"/>
      <c r="O720" s="78"/>
      <c r="P720" s="78"/>
      <c r="Q720" s="78"/>
      <c r="R720" s="78"/>
      <c r="S720" s="78"/>
      <c r="T720" s="78"/>
      <c r="U720" s="78"/>
      <c r="V720" s="78"/>
      <c r="W720" s="79"/>
      <c r="X720" s="79"/>
    </row>
    <row r="721" spans="1:24" ht="39.75" customHeight="1" x14ac:dyDescent="0.3">
      <c r="A721" s="78"/>
      <c r="B721" s="78"/>
      <c r="C721" s="78"/>
      <c r="D721" s="78"/>
      <c r="E721" s="78"/>
      <c r="F721" s="78"/>
      <c r="G721" s="78"/>
      <c r="H721" s="78"/>
      <c r="I721" s="78"/>
      <c r="J721" s="78"/>
      <c r="K721" s="78"/>
      <c r="L721" s="78"/>
      <c r="M721" s="78"/>
      <c r="N721" s="78"/>
      <c r="O721" s="78"/>
      <c r="P721" s="78"/>
      <c r="Q721" s="78"/>
      <c r="R721" s="78"/>
      <c r="S721" s="78"/>
      <c r="T721" s="78"/>
      <c r="U721" s="78"/>
      <c r="V721" s="78"/>
      <c r="W721" s="79"/>
      <c r="X721" s="79"/>
    </row>
    <row r="722" spans="1:24" ht="39.75" customHeight="1" x14ac:dyDescent="0.3">
      <c r="A722" s="78"/>
      <c r="B722" s="78"/>
      <c r="C722" s="78"/>
      <c r="D722" s="78"/>
      <c r="E722" s="78"/>
      <c r="F722" s="78"/>
      <c r="G722" s="78"/>
      <c r="H722" s="78"/>
      <c r="I722" s="78"/>
      <c r="J722" s="78"/>
      <c r="K722" s="78"/>
      <c r="L722" s="78"/>
      <c r="M722" s="78"/>
      <c r="N722" s="78"/>
      <c r="O722" s="78"/>
      <c r="P722" s="78"/>
      <c r="Q722" s="78"/>
      <c r="R722" s="78"/>
      <c r="S722" s="78"/>
      <c r="T722" s="78"/>
      <c r="U722" s="78"/>
      <c r="V722" s="78"/>
      <c r="W722" s="79"/>
      <c r="X722" s="79"/>
    </row>
    <row r="723" spans="1:24" ht="39.75" customHeight="1" x14ac:dyDescent="0.3">
      <c r="A723" s="78"/>
      <c r="B723" s="78"/>
      <c r="C723" s="78"/>
      <c r="D723" s="78"/>
      <c r="E723" s="78"/>
      <c r="F723" s="78"/>
      <c r="G723" s="78"/>
      <c r="H723" s="78"/>
      <c r="I723" s="78"/>
      <c r="J723" s="78"/>
      <c r="K723" s="78"/>
      <c r="L723" s="78"/>
      <c r="M723" s="78"/>
      <c r="N723" s="78"/>
      <c r="O723" s="78"/>
      <c r="P723" s="78"/>
      <c r="Q723" s="78"/>
      <c r="R723" s="78"/>
      <c r="S723" s="78"/>
      <c r="T723" s="78"/>
      <c r="U723" s="78"/>
      <c r="V723" s="78"/>
      <c r="W723" s="79"/>
      <c r="X723" s="79"/>
    </row>
    <row r="724" spans="1:24" ht="39.75" customHeight="1" x14ac:dyDescent="0.3">
      <c r="A724" s="78"/>
      <c r="B724" s="78"/>
      <c r="C724" s="78"/>
      <c r="D724" s="78"/>
      <c r="E724" s="78"/>
      <c r="F724" s="78"/>
      <c r="G724" s="78"/>
      <c r="H724" s="78"/>
      <c r="I724" s="78"/>
      <c r="J724" s="78"/>
      <c r="K724" s="78"/>
      <c r="L724" s="78"/>
      <c r="M724" s="78"/>
      <c r="N724" s="78"/>
      <c r="O724" s="78"/>
      <c r="P724" s="78"/>
      <c r="Q724" s="78"/>
      <c r="R724" s="78"/>
      <c r="S724" s="78"/>
      <c r="T724" s="78"/>
      <c r="U724" s="78"/>
      <c r="V724" s="78"/>
      <c r="W724" s="79"/>
      <c r="X724" s="79"/>
    </row>
    <row r="725" spans="1:24" ht="39.75" customHeight="1" x14ac:dyDescent="0.3">
      <c r="A725" s="78"/>
      <c r="B725" s="78"/>
      <c r="C725" s="78"/>
      <c r="D725" s="78"/>
      <c r="E725" s="78"/>
      <c r="F725" s="78"/>
      <c r="G725" s="78"/>
      <c r="H725" s="78"/>
      <c r="I725" s="78"/>
      <c r="J725" s="78"/>
      <c r="K725" s="78"/>
      <c r="L725" s="78"/>
      <c r="M725" s="78"/>
      <c r="N725" s="78"/>
      <c r="O725" s="78"/>
      <c r="P725" s="78"/>
      <c r="Q725" s="78"/>
      <c r="R725" s="78"/>
      <c r="S725" s="78"/>
      <c r="T725" s="78"/>
      <c r="U725" s="78"/>
      <c r="V725" s="78"/>
      <c r="W725" s="79"/>
      <c r="X725" s="79"/>
    </row>
    <row r="726" spans="1:24" ht="39.75" customHeight="1" x14ac:dyDescent="0.3">
      <c r="A726" s="78"/>
      <c r="B726" s="78"/>
      <c r="C726" s="78"/>
      <c r="D726" s="78"/>
      <c r="E726" s="78"/>
      <c r="F726" s="78"/>
      <c r="G726" s="78"/>
      <c r="H726" s="78"/>
      <c r="I726" s="78"/>
      <c r="J726" s="78"/>
      <c r="K726" s="78"/>
      <c r="L726" s="78"/>
      <c r="M726" s="78"/>
      <c r="N726" s="78"/>
      <c r="O726" s="78"/>
      <c r="P726" s="78"/>
      <c r="Q726" s="78"/>
      <c r="R726" s="78"/>
      <c r="S726" s="78"/>
      <c r="T726" s="78"/>
      <c r="U726" s="78"/>
      <c r="V726" s="78"/>
      <c r="W726" s="79"/>
      <c r="X726" s="79"/>
    </row>
    <row r="727" spans="1:24" ht="39.75" customHeight="1" x14ac:dyDescent="0.3">
      <c r="A727" s="78"/>
      <c r="B727" s="78"/>
      <c r="C727" s="78"/>
      <c r="D727" s="78"/>
      <c r="E727" s="78"/>
      <c r="F727" s="78"/>
      <c r="G727" s="78"/>
      <c r="H727" s="78"/>
      <c r="I727" s="78"/>
      <c r="J727" s="78"/>
      <c r="K727" s="78"/>
      <c r="L727" s="78"/>
      <c r="M727" s="78"/>
      <c r="N727" s="78"/>
      <c r="O727" s="78"/>
      <c r="P727" s="78"/>
      <c r="Q727" s="78"/>
      <c r="R727" s="78"/>
      <c r="S727" s="78"/>
      <c r="T727" s="78"/>
      <c r="U727" s="78"/>
      <c r="V727" s="78"/>
      <c r="W727" s="79"/>
      <c r="X727" s="79"/>
    </row>
    <row r="728" spans="1:24" ht="39.75" customHeight="1" x14ac:dyDescent="0.3">
      <c r="A728" s="78"/>
      <c r="B728" s="78"/>
      <c r="C728" s="78"/>
      <c r="D728" s="78"/>
      <c r="E728" s="78"/>
      <c r="F728" s="78"/>
      <c r="G728" s="78"/>
      <c r="H728" s="78"/>
      <c r="I728" s="78"/>
      <c r="J728" s="78"/>
      <c r="K728" s="78"/>
      <c r="L728" s="78"/>
      <c r="M728" s="78"/>
      <c r="N728" s="78"/>
      <c r="O728" s="78"/>
      <c r="P728" s="78"/>
      <c r="Q728" s="78"/>
      <c r="R728" s="78"/>
      <c r="S728" s="78"/>
      <c r="T728" s="78"/>
      <c r="U728" s="78"/>
      <c r="V728" s="78"/>
      <c r="W728" s="79"/>
      <c r="X728" s="79"/>
    </row>
    <row r="729" spans="1:24" ht="39.75" customHeight="1" x14ac:dyDescent="0.3">
      <c r="A729" s="78"/>
      <c r="B729" s="78"/>
      <c r="C729" s="78"/>
      <c r="D729" s="78"/>
      <c r="E729" s="78"/>
      <c r="F729" s="78"/>
      <c r="G729" s="78"/>
      <c r="H729" s="78"/>
      <c r="I729" s="78"/>
      <c r="J729" s="78"/>
      <c r="K729" s="78"/>
      <c r="L729" s="78"/>
      <c r="M729" s="78"/>
      <c r="N729" s="78"/>
      <c r="O729" s="78"/>
      <c r="P729" s="78"/>
      <c r="Q729" s="78"/>
      <c r="R729" s="78"/>
      <c r="S729" s="78"/>
      <c r="T729" s="78"/>
      <c r="U729" s="78"/>
      <c r="V729" s="78"/>
      <c r="W729" s="79"/>
      <c r="X729" s="79"/>
    </row>
    <row r="730" spans="1:24" ht="39.75" customHeight="1" x14ac:dyDescent="0.3">
      <c r="A730" s="78"/>
      <c r="B730" s="78"/>
      <c r="C730" s="78"/>
      <c r="D730" s="78"/>
      <c r="E730" s="78"/>
      <c r="F730" s="78"/>
      <c r="G730" s="78"/>
      <c r="H730" s="78"/>
      <c r="I730" s="78"/>
      <c r="J730" s="78"/>
      <c r="K730" s="78"/>
      <c r="L730" s="78"/>
      <c r="M730" s="78"/>
      <c r="N730" s="78"/>
      <c r="O730" s="78"/>
      <c r="P730" s="78"/>
      <c r="Q730" s="78"/>
      <c r="R730" s="78"/>
      <c r="S730" s="78"/>
      <c r="T730" s="78"/>
      <c r="U730" s="78"/>
      <c r="V730" s="78"/>
      <c r="W730" s="79"/>
      <c r="X730" s="79"/>
    </row>
    <row r="731" spans="1:24" ht="39.75" customHeight="1" x14ac:dyDescent="0.3">
      <c r="A731" s="78"/>
      <c r="B731" s="78"/>
      <c r="C731" s="78"/>
      <c r="D731" s="78"/>
      <c r="E731" s="78"/>
      <c r="F731" s="78"/>
      <c r="G731" s="78"/>
      <c r="H731" s="78"/>
      <c r="I731" s="78"/>
      <c r="J731" s="78"/>
      <c r="K731" s="78"/>
      <c r="L731" s="78"/>
      <c r="M731" s="78"/>
      <c r="N731" s="78"/>
      <c r="O731" s="78"/>
      <c r="P731" s="78"/>
      <c r="Q731" s="78"/>
      <c r="R731" s="78"/>
      <c r="S731" s="78"/>
      <c r="T731" s="78"/>
      <c r="U731" s="78"/>
      <c r="V731" s="78"/>
      <c r="W731" s="79"/>
      <c r="X731" s="79"/>
    </row>
    <row r="732" spans="1:24" ht="39.75" customHeight="1" x14ac:dyDescent="0.3">
      <c r="A732" s="78"/>
      <c r="B732" s="78"/>
      <c r="C732" s="78"/>
      <c r="D732" s="78"/>
      <c r="E732" s="78"/>
      <c r="F732" s="78"/>
      <c r="G732" s="78"/>
      <c r="H732" s="78"/>
      <c r="I732" s="78"/>
      <c r="J732" s="78"/>
      <c r="K732" s="78"/>
      <c r="L732" s="78"/>
      <c r="M732" s="78"/>
      <c r="N732" s="78"/>
      <c r="O732" s="78"/>
      <c r="P732" s="78"/>
      <c r="Q732" s="78"/>
      <c r="R732" s="78"/>
      <c r="S732" s="78"/>
      <c r="T732" s="78"/>
      <c r="U732" s="78"/>
      <c r="V732" s="78"/>
      <c r="W732" s="79"/>
      <c r="X732" s="79"/>
    </row>
    <row r="733" spans="1:24" ht="39.75" customHeight="1" x14ac:dyDescent="0.3">
      <c r="A733" s="78"/>
      <c r="B733" s="78"/>
      <c r="C733" s="78"/>
      <c r="D733" s="78"/>
      <c r="E733" s="78"/>
      <c r="F733" s="78"/>
      <c r="G733" s="78"/>
      <c r="H733" s="78"/>
      <c r="I733" s="78"/>
      <c r="J733" s="78"/>
      <c r="K733" s="78"/>
      <c r="L733" s="78"/>
      <c r="M733" s="78"/>
      <c r="N733" s="78"/>
      <c r="O733" s="78"/>
      <c r="P733" s="78"/>
      <c r="Q733" s="78"/>
      <c r="R733" s="78"/>
      <c r="S733" s="78"/>
      <c r="T733" s="78"/>
      <c r="U733" s="78"/>
      <c r="V733" s="78"/>
      <c r="W733" s="79"/>
      <c r="X733" s="79"/>
    </row>
    <row r="734" spans="1:24" ht="39.75" customHeight="1" x14ac:dyDescent="0.3">
      <c r="A734" s="78"/>
      <c r="B734" s="78"/>
      <c r="C734" s="78"/>
      <c r="D734" s="78"/>
      <c r="E734" s="78"/>
      <c r="F734" s="78"/>
      <c r="G734" s="78"/>
      <c r="H734" s="78"/>
      <c r="I734" s="78"/>
      <c r="J734" s="78"/>
      <c r="K734" s="78"/>
      <c r="L734" s="78"/>
      <c r="M734" s="78"/>
      <c r="N734" s="78"/>
      <c r="O734" s="78"/>
      <c r="P734" s="78"/>
      <c r="Q734" s="78"/>
      <c r="R734" s="78"/>
      <c r="S734" s="78"/>
      <c r="T734" s="78"/>
      <c r="U734" s="78"/>
      <c r="V734" s="78"/>
      <c r="W734" s="79"/>
      <c r="X734" s="79"/>
    </row>
    <row r="735" spans="1:24" ht="39.75" customHeight="1" x14ac:dyDescent="0.3">
      <c r="A735" s="78"/>
      <c r="B735" s="78"/>
      <c r="C735" s="78"/>
      <c r="D735" s="78"/>
      <c r="E735" s="78"/>
      <c r="F735" s="78"/>
      <c r="G735" s="78"/>
      <c r="H735" s="78"/>
      <c r="I735" s="78"/>
      <c r="J735" s="78"/>
      <c r="K735" s="78"/>
      <c r="L735" s="78"/>
      <c r="M735" s="78"/>
      <c r="N735" s="78"/>
      <c r="O735" s="78"/>
      <c r="P735" s="78"/>
      <c r="Q735" s="78"/>
      <c r="R735" s="78"/>
      <c r="S735" s="78"/>
      <c r="T735" s="78"/>
      <c r="U735" s="78"/>
      <c r="V735" s="78"/>
      <c r="W735" s="79"/>
      <c r="X735" s="79"/>
    </row>
    <row r="736" spans="1:24" ht="39.75" customHeight="1" x14ac:dyDescent="0.3">
      <c r="A736" s="78"/>
      <c r="B736" s="78"/>
      <c r="C736" s="78"/>
      <c r="D736" s="78"/>
      <c r="E736" s="78"/>
      <c r="F736" s="78"/>
      <c r="G736" s="78"/>
      <c r="H736" s="78"/>
      <c r="I736" s="78"/>
      <c r="J736" s="78"/>
      <c r="K736" s="78"/>
      <c r="L736" s="78"/>
      <c r="M736" s="78"/>
      <c r="N736" s="78"/>
      <c r="O736" s="78"/>
      <c r="P736" s="78"/>
      <c r="Q736" s="78"/>
      <c r="R736" s="78"/>
      <c r="S736" s="78"/>
      <c r="T736" s="78"/>
      <c r="U736" s="78"/>
      <c r="V736" s="78"/>
      <c r="W736" s="79"/>
      <c r="X736" s="79"/>
    </row>
    <row r="737" spans="1:24" ht="39.75" customHeight="1" x14ac:dyDescent="0.3">
      <c r="A737" s="78"/>
      <c r="B737" s="78"/>
      <c r="C737" s="78"/>
      <c r="D737" s="78"/>
      <c r="E737" s="78"/>
      <c r="F737" s="78"/>
      <c r="G737" s="78"/>
      <c r="H737" s="78"/>
      <c r="I737" s="78"/>
      <c r="J737" s="78"/>
      <c r="K737" s="78"/>
      <c r="L737" s="78"/>
      <c r="M737" s="78"/>
      <c r="N737" s="78"/>
      <c r="O737" s="78"/>
      <c r="P737" s="78"/>
      <c r="Q737" s="78"/>
      <c r="R737" s="78"/>
      <c r="S737" s="78"/>
      <c r="T737" s="78"/>
      <c r="U737" s="78"/>
      <c r="V737" s="78"/>
      <c r="W737" s="79"/>
      <c r="X737" s="79"/>
    </row>
    <row r="738" spans="1:24" ht="39.75" customHeight="1" x14ac:dyDescent="0.3">
      <c r="A738" s="78"/>
      <c r="B738" s="78"/>
      <c r="C738" s="78"/>
      <c r="D738" s="78"/>
      <c r="E738" s="78"/>
      <c r="F738" s="78"/>
      <c r="G738" s="78"/>
      <c r="H738" s="78"/>
      <c r="I738" s="78"/>
      <c r="J738" s="78"/>
      <c r="K738" s="78"/>
      <c r="L738" s="78"/>
      <c r="M738" s="78"/>
      <c r="N738" s="78"/>
      <c r="O738" s="78"/>
      <c r="P738" s="78"/>
      <c r="Q738" s="78"/>
      <c r="R738" s="78"/>
      <c r="S738" s="78"/>
      <c r="T738" s="78"/>
      <c r="U738" s="78"/>
      <c r="V738" s="78"/>
      <c r="W738" s="79"/>
      <c r="X738" s="79"/>
    </row>
    <row r="739" spans="1:24" ht="39.75" customHeight="1" x14ac:dyDescent="0.3">
      <c r="A739" s="78"/>
      <c r="B739" s="78"/>
      <c r="C739" s="78"/>
      <c r="D739" s="78"/>
      <c r="E739" s="78"/>
      <c r="F739" s="78"/>
      <c r="G739" s="78"/>
      <c r="H739" s="78"/>
      <c r="I739" s="78"/>
      <c r="J739" s="78"/>
      <c r="K739" s="78"/>
      <c r="L739" s="78"/>
      <c r="M739" s="78"/>
      <c r="N739" s="78"/>
      <c r="O739" s="78"/>
      <c r="P739" s="78"/>
      <c r="Q739" s="78"/>
      <c r="R739" s="78"/>
      <c r="S739" s="78"/>
      <c r="T739" s="78"/>
      <c r="U739" s="78"/>
      <c r="V739" s="78"/>
      <c r="W739" s="79"/>
      <c r="X739" s="79"/>
    </row>
    <row r="740" spans="1:24" ht="39.75" customHeight="1" x14ac:dyDescent="0.3">
      <c r="A740" s="78"/>
      <c r="B740" s="78"/>
      <c r="C740" s="78"/>
      <c r="D740" s="78"/>
      <c r="E740" s="78"/>
      <c r="F740" s="78"/>
      <c r="G740" s="78"/>
      <c r="H740" s="78"/>
      <c r="I740" s="78"/>
      <c r="J740" s="78"/>
      <c r="K740" s="78"/>
      <c r="L740" s="78"/>
      <c r="M740" s="78"/>
      <c r="N740" s="78"/>
      <c r="O740" s="78"/>
      <c r="P740" s="78"/>
      <c r="Q740" s="78"/>
      <c r="R740" s="78"/>
      <c r="S740" s="78"/>
      <c r="T740" s="78"/>
      <c r="U740" s="78"/>
      <c r="V740" s="78"/>
      <c r="W740" s="79"/>
      <c r="X740" s="79"/>
    </row>
    <row r="741" spans="1:24" ht="39.75" customHeight="1" x14ac:dyDescent="0.3">
      <c r="A741" s="78"/>
      <c r="B741" s="78"/>
      <c r="C741" s="78"/>
      <c r="D741" s="78"/>
      <c r="E741" s="78"/>
      <c r="F741" s="78"/>
      <c r="G741" s="78"/>
      <c r="H741" s="78"/>
      <c r="I741" s="78"/>
      <c r="J741" s="78"/>
      <c r="K741" s="78"/>
      <c r="L741" s="78"/>
      <c r="M741" s="78"/>
      <c r="N741" s="78"/>
      <c r="O741" s="78"/>
      <c r="P741" s="78"/>
      <c r="Q741" s="78"/>
      <c r="R741" s="78"/>
      <c r="S741" s="78"/>
      <c r="T741" s="78"/>
      <c r="U741" s="78"/>
      <c r="V741" s="78"/>
      <c r="W741" s="79"/>
      <c r="X741" s="79"/>
    </row>
    <row r="742" spans="1:24" ht="39.75" customHeight="1" x14ac:dyDescent="0.3">
      <c r="A742" s="78"/>
      <c r="B742" s="78"/>
      <c r="C742" s="78"/>
      <c r="D742" s="78"/>
      <c r="E742" s="78"/>
      <c r="F742" s="78"/>
      <c r="G742" s="78"/>
      <c r="H742" s="78"/>
      <c r="I742" s="78"/>
      <c r="J742" s="78"/>
      <c r="K742" s="78"/>
      <c r="L742" s="78"/>
      <c r="M742" s="78"/>
      <c r="N742" s="78"/>
      <c r="O742" s="78"/>
      <c r="P742" s="78"/>
      <c r="Q742" s="78"/>
      <c r="R742" s="78"/>
      <c r="S742" s="78"/>
      <c r="T742" s="78"/>
      <c r="U742" s="78"/>
      <c r="V742" s="78"/>
      <c r="W742" s="79"/>
      <c r="X742" s="79"/>
    </row>
    <row r="743" spans="1:24" ht="39.75" customHeight="1" x14ac:dyDescent="0.3">
      <c r="A743" s="78"/>
      <c r="B743" s="78"/>
      <c r="C743" s="78"/>
      <c r="D743" s="78"/>
      <c r="E743" s="78"/>
      <c r="F743" s="78"/>
      <c r="G743" s="78"/>
      <c r="H743" s="78"/>
      <c r="I743" s="78"/>
      <c r="J743" s="78"/>
      <c r="K743" s="78"/>
      <c r="L743" s="78"/>
      <c r="M743" s="78"/>
      <c r="N743" s="78"/>
      <c r="O743" s="78"/>
      <c r="P743" s="78"/>
      <c r="Q743" s="78"/>
      <c r="R743" s="78"/>
      <c r="S743" s="78"/>
      <c r="T743" s="78"/>
      <c r="U743" s="78"/>
      <c r="V743" s="78"/>
      <c r="W743" s="79"/>
      <c r="X743" s="79"/>
    </row>
    <row r="744" spans="1:24" ht="39.75" customHeight="1" x14ac:dyDescent="0.3">
      <c r="A744" s="78"/>
      <c r="B744" s="78"/>
      <c r="C744" s="78"/>
      <c r="D744" s="78"/>
      <c r="E744" s="78"/>
      <c r="F744" s="78"/>
      <c r="G744" s="78"/>
      <c r="H744" s="78"/>
      <c r="I744" s="78"/>
      <c r="J744" s="78"/>
      <c r="K744" s="78"/>
      <c r="L744" s="78"/>
      <c r="M744" s="78"/>
      <c r="N744" s="78"/>
      <c r="O744" s="78"/>
      <c r="P744" s="78"/>
      <c r="Q744" s="78"/>
      <c r="R744" s="78"/>
      <c r="S744" s="78"/>
      <c r="T744" s="78"/>
      <c r="U744" s="78"/>
      <c r="V744" s="78"/>
      <c r="W744" s="79"/>
      <c r="X744" s="79"/>
    </row>
    <row r="745" spans="1:24" ht="39.75" customHeight="1" x14ac:dyDescent="0.3">
      <c r="A745" s="78"/>
      <c r="B745" s="78"/>
      <c r="C745" s="78"/>
      <c r="D745" s="78"/>
      <c r="E745" s="78"/>
      <c r="F745" s="78"/>
      <c r="G745" s="78"/>
      <c r="H745" s="78"/>
      <c r="I745" s="78"/>
      <c r="J745" s="78"/>
      <c r="K745" s="78"/>
      <c r="L745" s="78"/>
      <c r="M745" s="78"/>
      <c r="N745" s="78"/>
      <c r="O745" s="78"/>
      <c r="P745" s="78"/>
      <c r="Q745" s="78"/>
      <c r="R745" s="78"/>
      <c r="S745" s="78"/>
      <c r="T745" s="78"/>
      <c r="U745" s="78"/>
      <c r="V745" s="78"/>
      <c r="W745" s="79"/>
      <c r="X745" s="79"/>
    </row>
    <row r="746" spans="1:24" ht="39.75" customHeight="1" x14ac:dyDescent="0.3">
      <c r="A746" s="78"/>
      <c r="B746" s="78"/>
      <c r="C746" s="78"/>
      <c r="D746" s="78"/>
      <c r="E746" s="78"/>
      <c r="F746" s="78"/>
      <c r="G746" s="78"/>
      <c r="H746" s="78"/>
      <c r="I746" s="78"/>
      <c r="J746" s="78"/>
      <c r="K746" s="78"/>
      <c r="L746" s="78"/>
      <c r="M746" s="78"/>
      <c r="N746" s="78"/>
      <c r="O746" s="78"/>
      <c r="P746" s="78"/>
      <c r="Q746" s="78"/>
      <c r="R746" s="78"/>
      <c r="S746" s="78"/>
      <c r="T746" s="78"/>
      <c r="U746" s="78"/>
      <c r="V746" s="78"/>
      <c r="W746" s="79"/>
      <c r="X746" s="79"/>
    </row>
    <row r="747" spans="1:24" ht="39.75" customHeight="1" x14ac:dyDescent="0.3">
      <c r="A747" s="78"/>
      <c r="B747" s="78"/>
      <c r="C747" s="78"/>
      <c r="D747" s="78"/>
      <c r="E747" s="78"/>
      <c r="F747" s="78"/>
      <c r="G747" s="78"/>
      <c r="H747" s="78"/>
      <c r="I747" s="78"/>
      <c r="J747" s="78"/>
      <c r="K747" s="78"/>
      <c r="L747" s="78"/>
      <c r="M747" s="78"/>
      <c r="N747" s="78"/>
      <c r="O747" s="78"/>
      <c r="P747" s="78"/>
      <c r="Q747" s="78"/>
      <c r="R747" s="78"/>
      <c r="S747" s="78"/>
      <c r="T747" s="78"/>
      <c r="U747" s="78"/>
      <c r="V747" s="78"/>
      <c r="W747" s="79"/>
      <c r="X747" s="79"/>
    </row>
    <row r="748" spans="1:24" ht="39.75" customHeight="1" x14ac:dyDescent="0.3">
      <c r="A748" s="78"/>
      <c r="B748" s="78"/>
      <c r="C748" s="78"/>
      <c r="D748" s="78"/>
      <c r="E748" s="78"/>
      <c r="F748" s="78"/>
      <c r="G748" s="78"/>
      <c r="H748" s="78"/>
      <c r="I748" s="78"/>
      <c r="J748" s="78"/>
      <c r="K748" s="78"/>
      <c r="L748" s="78"/>
      <c r="M748" s="78"/>
      <c r="N748" s="78"/>
      <c r="O748" s="78"/>
      <c r="P748" s="78"/>
      <c r="Q748" s="78"/>
      <c r="R748" s="78"/>
      <c r="S748" s="78"/>
      <c r="T748" s="78"/>
      <c r="U748" s="78"/>
      <c r="V748" s="78"/>
      <c r="W748" s="79"/>
      <c r="X748" s="79"/>
    </row>
    <row r="749" spans="1:24" ht="39.75" customHeight="1" x14ac:dyDescent="0.3">
      <c r="A749" s="78"/>
      <c r="B749" s="78"/>
      <c r="C749" s="78"/>
      <c r="D749" s="78"/>
      <c r="E749" s="78"/>
      <c r="F749" s="78"/>
      <c r="G749" s="78"/>
      <c r="H749" s="78"/>
      <c r="I749" s="78"/>
      <c r="J749" s="78"/>
      <c r="K749" s="78"/>
      <c r="L749" s="78"/>
      <c r="M749" s="78"/>
      <c r="N749" s="78"/>
      <c r="O749" s="78"/>
      <c r="P749" s="78"/>
      <c r="Q749" s="78"/>
      <c r="R749" s="78"/>
      <c r="S749" s="78"/>
      <c r="T749" s="78"/>
      <c r="U749" s="78"/>
      <c r="V749" s="78"/>
      <c r="W749" s="79"/>
      <c r="X749" s="79"/>
    </row>
    <row r="750" spans="1:24" ht="39.75" customHeight="1" x14ac:dyDescent="0.3">
      <c r="A750" s="78"/>
      <c r="B750" s="78"/>
      <c r="C750" s="78"/>
      <c r="D750" s="78"/>
      <c r="E750" s="78"/>
      <c r="F750" s="78"/>
      <c r="G750" s="78"/>
      <c r="H750" s="78"/>
      <c r="I750" s="78"/>
      <c r="J750" s="78"/>
      <c r="K750" s="78"/>
      <c r="L750" s="78"/>
      <c r="M750" s="78"/>
      <c r="N750" s="78"/>
      <c r="O750" s="78"/>
      <c r="P750" s="78"/>
      <c r="Q750" s="78"/>
      <c r="R750" s="78"/>
      <c r="S750" s="78"/>
      <c r="T750" s="78"/>
      <c r="U750" s="78"/>
      <c r="V750" s="78"/>
      <c r="W750" s="79"/>
      <c r="X750" s="79"/>
    </row>
    <row r="751" spans="1:24" ht="39.75" customHeight="1" x14ac:dyDescent="0.3">
      <c r="A751" s="78"/>
      <c r="B751" s="78"/>
      <c r="C751" s="78"/>
      <c r="D751" s="78"/>
      <c r="E751" s="78"/>
      <c r="F751" s="78"/>
      <c r="G751" s="78"/>
      <c r="H751" s="78"/>
      <c r="I751" s="78"/>
      <c r="J751" s="78"/>
      <c r="K751" s="78"/>
      <c r="L751" s="78"/>
      <c r="M751" s="78"/>
      <c r="N751" s="78"/>
      <c r="O751" s="78"/>
      <c r="P751" s="78"/>
      <c r="Q751" s="78"/>
      <c r="R751" s="78"/>
      <c r="S751" s="78"/>
      <c r="T751" s="78"/>
      <c r="U751" s="78"/>
      <c r="V751" s="78"/>
      <c r="W751" s="79"/>
      <c r="X751" s="79"/>
    </row>
    <row r="752" spans="1:24" ht="39.75" customHeight="1" x14ac:dyDescent="0.3">
      <c r="A752" s="78"/>
      <c r="B752" s="78"/>
      <c r="C752" s="78"/>
      <c r="D752" s="78"/>
      <c r="E752" s="78"/>
      <c r="F752" s="78"/>
      <c r="G752" s="78"/>
      <c r="H752" s="78"/>
      <c r="I752" s="78"/>
      <c r="J752" s="78"/>
      <c r="K752" s="78"/>
      <c r="L752" s="78"/>
      <c r="M752" s="78"/>
      <c r="N752" s="78"/>
      <c r="O752" s="78"/>
      <c r="P752" s="78"/>
      <c r="Q752" s="78"/>
      <c r="R752" s="78"/>
      <c r="S752" s="78"/>
      <c r="T752" s="78"/>
      <c r="U752" s="78"/>
      <c r="V752" s="78"/>
      <c r="W752" s="79"/>
      <c r="X752" s="79"/>
    </row>
    <row r="753" spans="1:24" ht="39.75" customHeight="1" x14ac:dyDescent="0.3">
      <c r="A753" s="78"/>
      <c r="B753" s="78"/>
      <c r="C753" s="78"/>
      <c r="D753" s="78"/>
      <c r="E753" s="78"/>
      <c r="F753" s="78"/>
      <c r="G753" s="78"/>
      <c r="H753" s="78"/>
      <c r="I753" s="78"/>
      <c r="J753" s="78"/>
      <c r="K753" s="78"/>
      <c r="L753" s="78"/>
      <c r="M753" s="78"/>
      <c r="N753" s="78"/>
      <c r="O753" s="78"/>
      <c r="P753" s="78"/>
      <c r="Q753" s="78"/>
      <c r="R753" s="78"/>
      <c r="S753" s="78"/>
      <c r="T753" s="78"/>
      <c r="U753" s="78"/>
      <c r="V753" s="78"/>
      <c r="W753" s="79"/>
      <c r="X753" s="79"/>
    </row>
    <row r="754" spans="1:24" ht="39.75" customHeight="1" x14ac:dyDescent="0.3">
      <c r="A754" s="78"/>
      <c r="B754" s="78"/>
      <c r="C754" s="78"/>
      <c r="D754" s="78"/>
      <c r="E754" s="78"/>
      <c r="F754" s="78"/>
      <c r="G754" s="78"/>
      <c r="H754" s="78"/>
      <c r="I754" s="78"/>
      <c r="J754" s="78"/>
      <c r="K754" s="78"/>
      <c r="L754" s="78"/>
      <c r="M754" s="78"/>
      <c r="N754" s="78"/>
      <c r="O754" s="78"/>
      <c r="P754" s="78"/>
      <c r="Q754" s="78"/>
      <c r="R754" s="78"/>
      <c r="S754" s="78"/>
      <c r="T754" s="78"/>
      <c r="U754" s="78"/>
      <c r="V754" s="78"/>
      <c r="W754" s="79"/>
      <c r="X754" s="79"/>
    </row>
    <row r="755" spans="1:24" ht="39.75" customHeight="1" x14ac:dyDescent="0.3">
      <c r="A755" s="78"/>
      <c r="B755" s="78"/>
      <c r="C755" s="78"/>
      <c r="D755" s="78"/>
      <c r="E755" s="78"/>
      <c r="F755" s="78"/>
      <c r="G755" s="78"/>
      <c r="H755" s="78"/>
      <c r="I755" s="78"/>
      <c r="J755" s="78"/>
      <c r="K755" s="78"/>
      <c r="L755" s="78"/>
      <c r="M755" s="78"/>
      <c r="N755" s="78"/>
      <c r="O755" s="78"/>
      <c r="P755" s="78"/>
      <c r="Q755" s="78"/>
      <c r="R755" s="78"/>
      <c r="S755" s="78"/>
      <c r="T755" s="78"/>
      <c r="U755" s="78"/>
      <c r="V755" s="78"/>
      <c r="W755" s="79"/>
      <c r="X755" s="79"/>
    </row>
    <row r="756" spans="1:24" ht="39.75" customHeight="1" x14ac:dyDescent="0.3">
      <c r="A756" s="78"/>
      <c r="B756" s="78"/>
      <c r="C756" s="78"/>
      <c r="D756" s="78"/>
      <c r="E756" s="78"/>
      <c r="F756" s="78"/>
      <c r="G756" s="78"/>
      <c r="H756" s="78"/>
      <c r="I756" s="78"/>
      <c r="J756" s="78"/>
      <c r="K756" s="78"/>
      <c r="L756" s="78"/>
      <c r="M756" s="78"/>
      <c r="N756" s="78"/>
      <c r="O756" s="78"/>
      <c r="P756" s="78"/>
      <c r="Q756" s="78"/>
      <c r="R756" s="78"/>
      <c r="S756" s="78"/>
      <c r="T756" s="78"/>
      <c r="U756" s="78"/>
      <c r="V756" s="78"/>
      <c r="W756" s="79"/>
      <c r="X756" s="79"/>
    </row>
    <row r="757" spans="1:24" ht="39.75" customHeight="1" x14ac:dyDescent="0.3">
      <c r="A757" s="78"/>
      <c r="B757" s="78"/>
      <c r="C757" s="78"/>
      <c r="D757" s="78"/>
      <c r="E757" s="78"/>
      <c r="F757" s="78"/>
      <c r="G757" s="78"/>
      <c r="H757" s="78"/>
      <c r="I757" s="78"/>
      <c r="J757" s="78"/>
      <c r="K757" s="78"/>
      <c r="L757" s="78"/>
      <c r="M757" s="78"/>
      <c r="N757" s="78"/>
      <c r="O757" s="78"/>
      <c r="P757" s="78"/>
      <c r="Q757" s="78"/>
      <c r="R757" s="78"/>
      <c r="S757" s="78"/>
      <c r="T757" s="78"/>
      <c r="U757" s="78"/>
      <c r="V757" s="78"/>
      <c r="W757" s="79"/>
      <c r="X757" s="79"/>
    </row>
    <row r="758" spans="1:24" ht="39.75" customHeight="1" x14ac:dyDescent="0.3">
      <c r="A758" s="78"/>
      <c r="B758" s="78"/>
      <c r="C758" s="78"/>
      <c r="D758" s="78"/>
      <c r="E758" s="78"/>
      <c r="F758" s="78"/>
      <c r="G758" s="78"/>
      <c r="H758" s="78"/>
      <c r="I758" s="78"/>
      <c r="J758" s="78"/>
      <c r="K758" s="78"/>
      <c r="L758" s="78"/>
      <c r="M758" s="78"/>
      <c r="N758" s="78"/>
      <c r="O758" s="78"/>
      <c r="P758" s="78"/>
      <c r="Q758" s="78"/>
      <c r="R758" s="78"/>
      <c r="S758" s="78"/>
      <c r="T758" s="78"/>
      <c r="U758" s="78"/>
      <c r="V758" s="78"/>
      <c r="W758" s="79"/>
      <c r="X758" s="79"/>
    </row>
    <row r="759" spans="1:24" ht="39.75" customHeight="1" x14ac:dyDescent="0.3">
      <c r="A759" s="78"/>
      <c r="B759" s="78"/>
      <c r="C759" s="78"/>
      <c r="D759" s="78"/>
      <c r="E759" s="78"/>
      <c r="F759" s="78"/>
      <c r="G759" s="78"/>
      <c r="H759" s="78"/>
      <c r="I759" s="78"/>
      <c r="J759" s="78"/>
      <c r="K759" s="78"/>
      <c r="L759" s="78"/>
      <c r="M759" s="78"/>
      <c r="N759" s="78"/>
      <c r="O759" s="78"/>
      <c r="P759" s="78"/>
      <c r="Q759" s="78"/>
      <c r="R759" s="78"/>
      <c r="S759" s="78"/>
      <c r="T759" s="78"/>
      <c r="U759" s="78"/>
      <c r="V759" s="78"/>
      <c r="W759" s="79"/>
      <c r="X759" s="79"/>
    </row>
    <row r="760" spans="1:24" ht="39.75" customHeight="1" x14ac:dyDescent="0.3">
      <c r="A760" s="78"/>
      <c r="B760" s="78"/>
      <c r="C760" s="78"/>
      <c r="D760" s="78"/>
      <c r="E760" s="78"/>
      <c r="F760" s="78"/>
      <c r="G760" s="78"/>
      <c r="H760" s="78"/>
      <c r="I760" s="78"/>
      <c r="J760" s="78"/>
      <c r="K760" s="78"/>
      <c r="L760" s="78"/>
      <c r="M760" s="78"/>
      <c r="N760" s="78"/>
      <c r="O760" s="78"/>
      <c r="P760" s="78"/>
      <c r="Q760" s="78"/>
      <c r="R760" s="78"/>
      <c r="S760" s="78"/>
      <c r="T760" s="78"/>
      <c r="U760" s="78"/>
      <c r="V760" s="78"/>
      <c r="W760" s="79"/>
      <c r="X760" s="79"/>
    </row>
    <row r="761" spans="1:24" ht="39.75" customHeight="1" x14ac:dyDescent="0.3">
      <c r="A761" s="78"/>
      <c r="B761" s="78"/>
      <c r="C761" s="78"/>
      <c r="D761" s="78"/>
      <c r="E761" s="78"/>
      <c r="F761" s="78"/>
      <c r="G761" s="78"/>
      <c r="H761" s="78"/>
      <c r="I761" s="78"/>
      <c r="J761" s="78"/>
      <c r="K761" s="78"/>
      <c r="L761" s="78"/>
      <c r="M761" s="78"/>
      <c r="N761" s="78"/>
      <c r="O761" s="78"/>
      <c r="P761" s="78"/>
      <c r="Q761" s="78"/>
      <c r="R761" s="78"/>
      <c r="S761" s="78"/>
      <c r="T761" s="78"/>
      <c r="U761" s="78"/>
      <c r="V761" s="78"/>
      <c r="W761" s="79"/>
      <c r="X761" s="79"/>
    </row>
    <row r="762" spans="1:24" ht="39.75" customHeight="1" x14ac:dyDescent="0.3">
      <c r="A762" s="78"/>
      <c r="B762" s="78"/>
      <c r="C762" s="78"/>
      <c r="D762" s="78"/>
      <c r="E762" s="78"/>
      <c r="F762" s="78"/>
      <c r="G762" s="78"/>
      <c r="H762" s="78"/>
      <c r="I762" s="78"/>
      <c r="J762" s="78"/>
      <c r="K762" s="78"/>
      <c r="L762" s="78"/>
      <c r="M762" s="78"/>
      <c r="N762" s="78"/>
      <c r="O762" s="78"/>
      <c r="P762" s="78"/>
      <c r="Q762" s="78"/>
      <c r="R762" s="78"/>
      <c r="S762" s="78"/>
      <c r="T762" s="78"/>
      <c r="U762" s="78"/>
      <c r="V762" s="78"/>
      <c r="W762" s="79"/>
      <c r="X762" s="79"/>
    </row>
    <row r="763" spans="1:24" ht="39.75" customHeight="1" x14ac:dyDescent="0.3">
      <c r="A763" s="78"/>
      <c r="B763" s="78"/>
      <c r="C763" s="78"/>
      <c r="D763" s="78"/>
      <c r="E763" s="78"/>
      <c r="F763" s="78"/>
      <c r="G763" s="78"/>
      <c r="H763" s="78"/>
      <c r="I763" s="78"/>
      <c r="J763" s="78"/>
      <c r="K763" s="78"/>
      <c r="L763" s="78"/>
      <c r="M763" s="78"/>
      <c r="N763" s="78"/>
      <c r="O763" s="78"/>
      <c r="P763" s="78"/>
      <c r="Q763" s="78"/>
      <c r="R763" s="78"/>
      <c r="S763" s="78"/>
      <c r="T763" s="78"/>
      <c r="U763" s="78"/>
      <c r="V763" s="78"/>
      <c r="W763" s="79"/>
      <c r="X763" s="79"/>
    </row>
    <row r="764" spans="1:24" ht="39.75" customHeight="1" x14ac:dyDescent="0.3">
      <c r="A764" s="78"/>
      <c r="B764" s="78"/>
      <c r="C764" s="78"/>
      <c r="D764" s="78"/>
      <c r="E764" s="78"/>
      <c r="F764" s="78"/>
      <c r="G764" s="78"/>
      <c r="H764" s="78"/>
      <c r="I764" s="78"/>
      <c r="J764" s="78"/>
      <c r="K764" s="78"/>
      <c r="L764" s="78"/>
      <c r="M764" s="78"/>
      <c r="N764" s="78"/>
      <c r="O764" s="78"/>
      <c r="P764" s="78"/>
      <c r="Q764" s="78"/>
      <c r="R764" s="78"/>
      <c r="S764" s="78"/>
      <c r="T764" s="78"/>
      <c r="U764" s="78"/>
      <c r="V764" s="78"/>
      <c r="W764" s="79"/>
      <c r="X764" s="79"/>
    </row>
    <row r="765" spans="1:24" ht="39.75" customHeight="1" x14ac:dyDescent="0.3">
      <c r="A765" s="78"/>
      <c r="B765" s="78"/>
      <c r="C765" s="78"/>
      <c r="D765" s="78"/>
      <c r="E765" s="78"/>
      <c r="F765" s="78"/>
      <c r="G765" s="78"/>
      <c r="H765" s="78"/>
      <c r="I765" s="78"/>
      <c r="J765" s="78"/>
      <c r="K765" s="78"/>
      <c r="L765" s="78"/>
      <c r="M765" s="78"/>
      <c r="N765" s="78"/>
      <c r="O765" s="78"/>
      <c r="P765" s="78"/>
      <c r="Q765" s="78"/>
      <c r="R765" s="78"/>
      <c r="S765" s="78"/>
      <c r="T765" s="78"/>
      <c r="U765" s="78"/>
      <c r="V765" s="78"/>
      <c r="W765" s="79"/>
      <c r="X765" s="79"/>
    </row>
    <row r="766" spans="1:24" ht="39.75" customHeight="1" x14ac:dyDescent="0.3">
      <c r="A766" s="78"/>
      <c r="B766" s="78"/>
      <c r="C766" s="78"/>
      <c r="D766" s="78"/>
      <c r="E766" s="78"/>
      <c r="F766" s="78"/>
      <c r="G766" s="78"/>
      <c r="H766" s="78"/>
      <c r="I766" s="78"/>
      <c r="J766" s="78"/>
      <c r="K766" s="78"/>
      <c r="L766" s="78"/>
      <c r="M766" s="78"/>
      <c r="N766" s="78"/>
      <c r="O766" s="78"/>
      <c r="P766" s="78"/>
      <c r="Q766" s="78"/>
      <c r="R766" s="78"/>
      <c r="S766" s="78"/>
      <c r="T766" s="78"/>
      <c r="U766" s="78"/>
      <c r="V766" s="78"/>
      <c r="W766" s="79"/>
      <c r="X766" s="79"/>
    </row>
    <row r="767" spans="1:24" ht="39.75" customHeight="1" x14ac:dyDescent="0.3">
      <c r="A767" s="78"/>
      <c r="B767" s="78"/>
      <c r="C767" s="78"/>
      <c r="D767" s="78"/>
      <c r="E767" s="78"/>
      <c r="F767" s="78"/>
      <c r="G767" s="78"/>
      <c r="H767" s="78"/>
      <c r="I767" s="78"/>
      <c r="J767" s="78"/>
      <c r="K767" s="78"/>
      <c r="L767" s="78"/>
      <c r="M767" s="78"/>
      <c r="N767" s="78"/>
      <c r="O767" s="78"/>
      <c r="P767" s="78"/>
      <c r="Q767" s="78"/>
      <c r="R767" s="78"/>
      <c r="S767" s="78"/>
      <c r="T767" s="78"/>
      <c r="U767" s="78"/>
      <c r="V767" s="78"/>
      <c r="W767" s="79"/>
      <c r="X767" s="79"/>
    </row>
    <row r="768" spans="1:24" ht="39.75" customHeight="1" x14ac:dyDescent="0.3">
      <c r="A768" s="78"/>
      <c r="B768" s="78"/>
      <c r="C768" s="78"/>
      <c r="D768" s="78"/>
      <c r="E768" s="78"/>
      <c r="F768" s="78"/>
      <c r="G768" s="78"/>
      <c r="H768" s="78"/>
      <c r="I768" s="78"/>
      <c r="J768" s="78"/>
      <c r="K768" s="78"/>
      <c r="L768" s="78"/>
      <c r="M768" s="78"/>
      <c r="N768" s="78"/>
      <c r="O768" s="78"/>
      <c r="P768" s="78"/>
      <c r="Q768" s="78"/>
      <c r="R768" s="78"/>
      <c r="S768" s="78"/>
      <c r="T768" s="78"/>
      <c r="U768" s="78"/>
      <c r="V768" s="78"/>
      <c r="W768" s="79"/>
      <c r="X768" s="79"/>
    </row>
    <row r="769" spans="1:24" ht="39.75" customHeight="1" x14ac:dyDescent="0.3">
      <c r="A769" s="78"/>
      <c r="B769" s="78"/>
      <c r="C769" s="78"/>
      <c r="D769" s="78"/>
      <c r="E769" s="78"/>
      <c r="F769" s="78"/>
      <c r="G769" s="78"/>
      <c r="H769" s="78"/>
      <c r="I769" s="78"/>
      <c r="J769" s="78"/>
      <c r="K769" s="78"/>
      <c r="L769" s="78"/>
      <c r="M769" s="78"/>
      <c r="N769" s="78"/>
      <c r="O769" s="78"/>
      <c r="P769" s="78"/>
      <c r="Q769" s="78"/>
      <c r="R769" s="78"/>
      <c r="S769" s="78"/>
      <c r="T769" s="78"/>
      <c r="U769" s="78"/>
      <c r="V769" s="78"/>
      <c r="W769" s="79"/>
      <c r="X769" s="79"/>
    </row>
    <row r="770" spans="1:24" ht="39.75" customHeight="1" x14ac:dyDescent="0.3">
      <c r="A770" s="78"/>
      <c r="B770" s="78"/>
      <c r="C770" s="78"/>
      <c r="D770" s="78"/>
      <c r="E770" s="78"/>
      <c r="F770" s="78"/>
      <c r="G770" s="78"/>
      <c r="H770" s="78"/>
      <c r="I770" s="78"/>
      <c r="J770" s="78"/>
      <c r="K770" s="78"/>
      <c r="L770" s="78"/>
      <c r="M770" s="78"/>
      <c r="N770" s="78"/>
      <c r="O770" s="78"/>
      <c r="P770" s="78"/>
      <c r="Q770" s="78"/>
      <c r="R770" s="78"/>
      <c r="S770" s="78"/>
      <c r="T770" s="78"/>
      <c r="U770" s="78"/>
      <c r="V770" s="78"/>
      <c r="W770" s="79"/>
      <c r="X770" s="79"/>
    </row>
    <row r="771" spans="1:24" ht="39.75" customHeight="1" x14ac:dyDescent="0.3">
      <c r="A771" s="78"/>
      <c r="B771" s="78"/>
      <c r="C771" s="78"/>
      <c r="D771" s="78"/>
      <c r="E771" s="78"/>
      <c r="F771" s="78"/>
      <c r="G771" s="78"/>
      <c r="H771" s="78"/>
      <c r="I771" s="78"/>
      <c r="J771" s="78"/>
      <c r="K771" s="78"/>
      <c r="L771" s="78"/>
      <c r="M771" s="78"/>
      <c r="N771" s="78"/>
      <c r="O771" s="78"/>
      <c r="P771" s="78"/>
      <c r="Q771" s="78"/>
      <c r="R771" s="78"/>
      <c r="S771" s="78"/>
      <c r="T771" s="78"/>
      <c r="U771" s="78"/>
      <c r="V771" s="78"/>
      <c r="W771" s="79"/>
      <c r="X771" s="79"/>
    </row>
    <row r="772" spans="1:24" ht="39.75" customHeight="1" x14ac:dyDescent="0.3">
      <c r="A772" s="78"/>
      <c r="B772" s="78"/>
      <c r="C772" s="78"/>
      <c r="D772" s="78"/>
      <c r="E772" s="78"/>
      <c r="F772" s="78"/>
      <c r="G772" s="78"/>
      <c r="H772" s="78"/>
      <c r="I772" s="78"/>
      <c r="J772" s="78"/>
      <c r="K772" s="78"/>
      <c r="L772" s="78"/>
      <c r="M772" s="78"/>
      <c r="N772" s="78"/>
      <c r="O772" s="78"/>
      <c r="P772" s="78"/>
      <c r="Q772" s="78"/>
      <c r="R772" s="78"/>
      <c r="S772" s="78"/>
      <c r="T772" s="78"/>
      <c r="U772" s="78"/>
      <c r="V772" s="78"/>
      <c r="W772" s="79"/>
      <c r="X772" s="79"/>
    </row>
    <row r="773" spans="1:24" ht="39.75" customHeight="1" x14ac:dyDescent="0.3">
      <c r="A773" s="78"/>
      <c r="B773" s="78"/>
      <c r="C773" s="78"/>
      <c r="D773" s="78"/>
      <c r="E773" s="78"/>
      <c r="F773" s="78"/>
      <c r="G773" s="78"/>
      <c r="H773" s="78"/>
      <c r="I773" s="78"/>
      <c r="J773" s="78"/>
      <c r="K773" s="78"/>
      <c r="L773" s="78"/>
      <c r="M773" s="78"/>
      <c r="N773" s="78"/>
      <c r="O773" s="78"/>
      <c r="P773" s="78"/>
      <c r="Q773" s="78"/>
      <c r="R773" s="78"/>
      <c r="S773" s="78"/>
      <c r="T773" s="78"/>
      <c r="U773" s="78"/>
      <c r="V773" s="78"/>
      <c r="W773" s="79"/>
      <c r="X773" s="79"/>
    </row>
    <row r="774" spans="1:24" ht="39.75" customHeight="1" x14ac:dyDescent="0.3">
      <c r="A774" s="78"/>
      <c r="B774" s="78"/>
      <c r="C774" s="78"/>
      <c r="D774" s="78"/>
      <c r="E774" s="78"/>
      <c r="F774" s="78"/>
      <c r="G774" s="78"/>
      <c r="H774" s="78"/>
      <c r="I774" s="78"/>
      <c r="J774" s="78"/>
      <c r="K774" s="78"/>
      <c r="L774" s="78"/>
      <c r="M774" s="78"/>
      <c r="N774" s="78"/>
      <c r="O774" s="78"/>
      <c r="P774" s="78"/>
      <c r="Q774" s="78"/>
      <c r="R774" s="78"/>
      <c r="S774" s="78"/>
      <c r="T774" s="78"/>
      <c r="U774" s="78"/>
      <c r="V774" s="78"/>
      <c r="W774" s="79"/>
      <c r="X774" s="79"/>
    </row>
    <row r="775" spans="1:24" ht="39.75" customHeight="1" x14ac:dyDescent="0.3">
      <c r="A775" s="78"/>
      <c r="B775" s="78"/>
      <c r="C775" s="78"/>
      <c r="D775" s="78"/>
      <c r="E775" s="78"/>
      <c r="F775" s="78"/>
      <c r="G775" s="78"/>
      <c r="H775" s="78"/>
      <c r="I775" s="78"/>
      <c r="J775" s="78"/>
      <c r="K775" s="78"/>
      <c r="L775" s="78"/>
      <c r="M775" s="78"/>
      <c r="N775" s="78"/>
      <c r="O775" s="78"/>
      <c r="P775" s="78"/>
      <c r="Q775" s="78"/>
      <c r="R775" s="78"/>
      <c r="S775" s="78"/>
      <c r="T775" s="78"/>
      <c r="U775" s="78"/>
      <c r="V775" s="78"/>
      <c r="W775" s="79"/>
      <c r="X775" s="79"/>
    </row>
    <row r="776" spans="1:24" ht="39.75" customHeight="1" x14ac:dyDescent="0.3">
      <c r="A776" s="78"/>
      <c r="B776" s="78"/>
      <c r="C776" s="78"/>
      <c r="D776" s="78"/>
      <c r="E776" s="78"/>
      <c r="F776" s="78"/>
      <c r="G776" s="78"/>
      <c r="H776" s="78"/>
      <c r="I776" s="78"/>
      <c r="J776" s="78"/>
      <c r="K776" s="78"/>
      <c r="L776" s="78"/>
      <c r="M776" s="78"/>
      <c r="N776" s="78"/>
      <c r="O776" s="78"/>
      <c r="P776" s="78"/>
      <c r="Q776" s="78"/>
      <c r="R776" s="78"/>
      <c r="S776" s="78"/>
      <c r="T776" s="78"/>
      <c r="U776" s="78"/>
      <c r="V776" s="78"/>
      <c r="W776" s="79"/>
      <c r="X776" s="79"/>
    </row>
    <row r="777" spans="1:24" ht="39.75" customHeight="1" x14ac:dyDescent="0.3">
      <c r="A777" s="78"/>
      <c r="B777" s="78"/>
      <c r="C777" s="78"/>
      <c r="D777" s="78"/>
      <c r="E777" s="78"/>
      <c r="F777" s="78"/>
      <c r="G777" s="78"/>
      <c r="H777" s="78"/>
      <c r="I777" s="78"/>
      <c r="J777" s="78"/>
      <c r="K777" s="78"/>
      <c r="L777" s="78"/>
      <c r="M777" s="78"/>
      <c r="N777" s="78"/>
      <c r="O777" s="78"/>
      <c r="P777" s="78"/>
      <c r="Q777" s="78"/>
      <c r="R777" s="78"/>
      <c r="S777" s="78"/>
      <c r="T777" s="78"/>
      <c r="U777" s="78"/>
      <c r="V777" s="78"/>
      <c r="W777" s="79"/>
      <c r="X777" s="79"/>
    </row>
    <row r="778" spans="1:24" ht="39.75" customHeight="1" x14ac:dyDescent="0.3">
      <c r="A778" s="78"/>
      <c r="B778" s="78"/>
      <c r="C778" s="78"/>
      <c r="D778" s="78"/>
      <c r="E778" s="78"/>
      <c r="F778" s="78"/>
      <c r="G778" s="78"/>
      <c r="H778" s="78"/>
      <c r="I778" s="78"/>
      <c r="J778" s="78"/>
      <c r="K778" s="78"/>
      <c r="L778" s="78"/>
      <c r="M778" s="78"/>
      <c r="N778" s="78"/>
      <c r="O778" s="78"/>
      <c r="P778" s="78"/>
      <c r="Q778" s="78"/>
      <c r="R778" s="78"/>
      <c r="S778" s="78"/>
      <c r="T778" s="78"/>
      <c r="U778" s="78"/>
      <c r="V778" s="78"/>
      <c r="W778" s="79"/>
      <c r="X778" s="79"/>
    </row>
    <row r="779" spans="1:24" ht="39.75" customHeight="1" x14ac:dyDescent="0.3">
      <c r="A779" s="78"/>
      <c r="B779" s="78"/>
      <c r="C779" s="78"/>
      <c r="D779" s="78"/>
      <c r="E779" s="78"/>
      <c r="F779" s="78"/>
      <c r="G779" s="78"/>
      <c r="H779" s="78"/>
      <c r="I779" s="78"/>
      <c r="J779" s="78"/>
      <c r="K779" s="78"/>
      <c r="L779" s="78"/>
      <c r="M779" s="78"/>
      <c r="N779" s="78"/>
      <c r="O779" s="78"/>
      <c r="P779" s="78"/>
      <c r="Q779" s="78"/>
      <c r="R779" s="78"/>
      <c r="S779" s="78"/>
      <c r="T779" s="78"/>
      <c r="U779" s="78"/>
      <c r="V779" s="78"/>
      <c r="W779" s="79"/>
      <c r="X779" s="79"/>
    </row>
    <row r="780" spans="1:24" ht="39.75" customHeight="1" x14ac:dyDescent="0.3">
      <c r="A780" s="78"/>
      <c r="B780" s="78"/>
      <c r="C780" s="78"/>
      <c r="D780" s="78"/>
      <c r="E780" s="78"/>
      <c r="F780" s="78"/>
      <c r="G780" s="78"/>
      <c r="H780" s="78"/>
      <c r="I780" s="78"/>
      <c r="J780" s="78"/>
      <c r="K780" s="78"/>
      <c r="L780" s="78"/>
      <c r="M780" s="78"/>
      <c r="N780" s="78"/>
      <c r="O780" s="78"/>
      <c r="P780" s="78"/>
      <c r="Q780" s="78"/>
      <c r="R780" s="78"/>
      <c r="S780" s="78"/>
      <c r="T780" s="78"/>
      <c r="U780" s="78"/>
      <c r="V780" s="78"/>
      <c r="W780" s="79"/>
      <c r="X780" s="79"/>
    </row>
    <row r="781" spans="1:24" ht="39.75" customHeight="1" x14ac:dyDescent="0.3">
      <c r="A781" s="78"/>
      <c r="B781" s="78"/>
      <c r="C781" s="78"/>
      <c r="D781" s="78"/>
      <c r="E781" s="78"/>
      <c r="F781" s="78"/>
      <c r="G781" s="78"/>
      <c r="H781" s="78"/>
      <c r="I781" s="78"/>
      <c r="J781" s="78"/>
      <c r="K781" s="78"/>
      <c r="L781" s="78"/>
      <c r="M781" s="78"/>
      <c r="N781" s="78"/>
      <c r="O781" s="78"/>
      <c r="P781" s="78"/>
      <c r="Q781" s="78"/>
      <c r="R781" s="78"/>
      <c r="S781" s="78"/>
      <c r="T781" s="78"/>
      <c r="U781" s="78"/>
      <c r="V781" s="78"/>
      <c r="W781" s="79"/>
      <c r="X781" s="79"/>
    </row>
    <row r="782" spans="1:24" ht="39.75" customHeight="1" x14ac:dyDescent="0.3">
      <c r="A782" s="78"/>
      <c r="B782" s="78"/>
      <c r="C782" s="78"/>
      <c r="D782" s="78"/>
      <c r="E782" s="78"/>
      <c r="F782" s="78"/>
      <c r="G782" s="78"/>
      <c r="H782" s="78"/>
      <c r="I782" s="78"/>
      <c r="J782" s="78"/>
      <c r="K782" s="78"/>
      <c r="L782" s="78"/>
      <c r="M782" s="78"/>
      <c r="N782" s="78"/>
      <c r="O782" s="78"/>
      <c r="P782" s="78"/>
      <c r="Q782" s="78"/>
      <c r="R782" s="78"/>
      <c r="S782" s="78"/>
      <c r="T782" s="78"/>
      <c r="U782" s="78"/>
      <c r="V782" s="78"/>
      <c r="W782" s="79"/>
      <c r="X782" s="79"/>
    </row>
    <row r="783" spans="1:24" ht="39.75" customHeight="1" x14ac:dyDescent="0.3">
      <c r="A783" s="78"/>
      <c r="B783" s="78"/>
      <c r="C783" s="78"/>
      <c r="D783" s="78"/>
      <c r="E783" s="78"/>
      <c r="F783" s="78"/>
      <c r="G783" s="78"/>
      <c r="H783" s="78"/>
      <c r="I783" s="78"/>
      <c r="J783" s="78"/>
      <c r="K783" s="78"/>
      <c r="L783" s="78"/>
      <c r="M783" s="78"/>
      <c r="N783" s="78"/>
      <c r="O783" s="78"/>
      <c r="P783" s="78"/>
      <c r="Q783" s="78"/>
      <c r="R783" s="78"/>
      <c r="S783" s="78"/>
      <c r="T783" s="78"/>
      <c r="U783" s="78"/>
      <c r="V783" s="78"/>
      <c r="W783" s="79"/>
      <c r="X783" s="79"/>
    </row>
    <row r="784" spans="1:24" ht="39.75" customHeight="1" x14ac:dyDescent="0.3">
      <c r="A784" s="78"/>
      <c r="B784" s="78"/>
      <c r="C784" s="78"/>
      <c r="D784" s="78"/>
      <c r="E784" s="78"/>
      <c r="F784" s="78"/>
      <c r="G784" s="78"/>
      <c r="H784" s="78"/>
      <c r="I784" s="78"/>
      <c r="J784" s="78"/>
      <c r="K784" s="78"/>
      <c r="L784" s="78"/>
      <c r="M784" s="78"/>
      <c r="N784" s="78"/>
      <c r="O784" s="78"/>
      <c r="P784" s="78"/>
      <c r="Q784" s="78"/>
      <c r="R784" s="78"/>
      <c r="S784" s="78"/>
      <c r="T784" s="78"/>
      <c r="U784" s="78"/>
      <c r="V784" s="78"/>
      <c r="W784" s="79"/>
      <c r="X784" s="79"/>
    </row>
    <row r="785" spans="1:24" ht="39.75" customHeight="1" x14ac:dyDescent="0.3">
      <c r="A785" s="78"/>
      <c r="B785" s="78"/>
      <c r="C785" s="78"/>
      <c r="D785" s="78"/>
      <c r="E785" s="78"/>
      <c r="F785" s="78"/>
      <c r="G785" s="78"/>
      <c r="H785" s="78"/>
      <c r="I785" s="78"/>
      <c r="J785" s="78"/>
      <c r="K785" s="78"/>
      <c r="L785" s="78"/>
      <c r="M785" s="78"/>
      <c r="N785" s="78"/>
      <c r="O785" s="78"/>
      <c r="P785" s="78"/>
      <c r="Q785" s="78"/>
      <c r="R785" s="78"/>
      <c r="S785" s="78"/>
      <c r="T785" s="78"/>
      <c r="U785" s="78"/>
      <c r="V785" s="78"/>
      <c r="W785" s="79"/>
      <c r="X785" s="79"/>
    </row>
    <row r="786" spans="1:24" ht="39.75" customHeight="1" x14ac:dyDescent="0.3">
      <c r="A786" s="78"/>
      <c r="B786" s="78"/>
      <c r="C786" s="78"/>
      <c r="D786" s="78"/>
      <c r="E786" s="78"/>
      <c r="F786" s="78"/>
      <c r="G786" s="78"/>
      <c r="H786" s="78"/>
      <c r="I786" s="78"/>
      <c r="J786" s="78"/>
      <c r="K786" s="78"/>
      <c r="L786" s="78"/>
      <c r="M786" s="78"/>
      <c r="N786" s="78"/>
      <c r="O786" s="78"/>
      <c r="P786" s="78"/>
      <c r="Q786" s="78"/>
      <c r="R786" s="78"/>
      <c r="S786" s="78"/>
      <c r="T786" s="78"/>
      <c r="U786" s="78"/>
      <c r="V786" s="78"/>
      <c r="W786" s="79"/>
      <c r="X786" s="79"/>
    </row>
    <row r="787" spans="1:24" ht="39.75" customHeight="1" x14ac:dyDescent="0.3">
      <c r="A787" s="78"/>
      <c r="B787" s="78"/>
      <c r="C787" s="78"/>
      <c r="D787" s="78"/>
      <c r="E787" s="78"/>
      <c r="F787" s="78"/>
      <c r="G787" s="78"/>
      <c r="H787" s="78"/>
      <c r="I787" s="78"/>
      <c r="J787" s="78"/>
      <c r="K787" s="78"/>
      <c r="L787" s="78"/>
      <c r="M787" s="78"/>
      <c r="N787" s="78"/>
      <c r="O787" s="78"/>
      <c r="P787" s="78"/>
      <c r="Q787" s="78"/>
      <c r="R787" s="78"/>
      <c r="S787" s="78"/>
      <c r="T787" s="78"/>
      <c r="U787" s="78"/>
      <c r="V787" s="78"/>
      <c r="W787" s="79"/>
      <c r="X787" s="79"/>
    </row>
    <row r="788" spans="1:24" ht="39.75" customHeight="1" x14ac:dyDescent="0.3">
      <c r="A788" s="78"/>
      <c r="B788" s="78"/>
      <c r="C788" s="78"/>
      <c r="D788" s="78"/>
      <c r="E788" s="78"/>
      <c r="F788" s="78"/>
      <c r="G788" s="78"/>
      <c r="H788" s="78"/>
      <c r="I788" s="78"/>
      <c r="J788" s="78"/>
      <c r="K788" s="78"/>
      <c r="L788" s="78"/>
      <c r="M788" s="78"/>
      <c r="N788" s="78"/>
      <c r="O788" s="78"/>
      <c r="P788" s="78"/>
      <c r="Q788" s="78"/>
      <c r="R788" s="78"/>
      <c r="S788" s="78"/>
      <c r="T788" s="78"/>
      <c r="U788" s="78"/>
      <c r="V788" s="78"/>
      <c r="W788" s="79"/>
      <c r="X788" s="79"/>
    </row>
    <row r="789" spans="1:24" ht="39.75" customHeight="1" x14ac:dyDescent="0.3">
      <c r="A789" s="78"/>
      <c r="B789" s="78"/>
      <c r="C789" s="78"/>
      <c r="D789" s="78"/>
      <c r="E789" s="78"/>
      <c r="F789" s="78"/>
      <c r="G789" s="78"/>
      <c r="H789" s="78"/>
      <c r="I789" s="78"/>
      <c r="J789" s="78"/>
      <c r="K789" s="78"/>
      <c r="L789" s="78"/>
      <c r="M789" s="78"/>
      <c r="N789" s="78"/>
      <c r="O789" s="78"/>
      <c r="P789" s="78"/>
      <c r="Q789" s="78"/>
      <c r="R789" s="78"/>
      <c r="S789" s="78"/>
      <c r="T789" s="78"/>
      <c r="U789" s="78"/>
      <c r="V789" s="78"/>
      <c r="W789" s="79"/>
      <c r="X789" s="79"/>
    </row>
    <row r="790" spans="1:24" ht="39.75" customHeight="1" x14ac:dyDescent="0.3">
      <c r="A790" s="78"/>
      <c r="B790" s="78"/>
      <c r="C790" s="78"/>
      <c r="D790" s="78"/>
      <c r="E790" s="78"/>
      <c r="F790" s="78"/>
      <c r="G790" s="78"/>
      <c r="H790" s="78"/>
      <c r="I790" s="78"/>
      <c r="J790" s="78"/>
      <c r="K790" s="78"/>
      <c r="L790" s="78"/>
      <c r="M790" s="78"/>
      <c r="N790" s="78"/>
      <c r="O790" s="78"/>
      <c r="P790" s="78"/>
      <c r="Q790" s="78"/>
      <c r="R790" s="78"/>
      <c r="S790" s="78"/>
      <c r="T790" s="78"/>
      <c r="U790" s="78"/>
      <c r="V790" s="78"/>
      <c r="W790" s="79"/>
      <c r="X790" s="79"/>
    </row>
    <row r="791" spans="1:24" ht="39.75" customHeight="1" x14ac:dyDescent="0.3">
      <c r="A791" s="78"/>
      <c r="B791" s="78"/>
      <c r="C791" s="78"/>
      <c r="D791" s="78"/>
      <c r="E791" s="78"/>
      <c r="F791" s="78"/>
      <c r="G791" s="78"/>
      <c r="H791" s="78"/>
      <c r="I791" s="78"/>
      <c r="J791" s="78"/>
      <c r="K791" s="78"/>
      <c r="L791" s="78"/>
      <c r="M791" s="78"/>
      <c r="N791" s="78"/>
      <c r="O791" s="78"/>
      <c r="P791" s="78"/>
      <c r="Q791" s="78"/>
      <c r="R791" s="78"/>
      <c r="S791" s="78"/>
      <c r="T791" s="78"/>
      <c r="U791" s="78"/>
      <c r="V791" s="78"/>
      <c r="W791" s="79"/>
      <c r="X791" s="79"/>
    </row>
    <row r="792" spans="1:24" ht="39.75" customHeight="1" x14ac:dyDescent="0.3">
      <c r="A792" s="78"/>
      <c r="B792" s="78"/>
      <c r="C792" s="78"/>
      <c r="D792" s="78"/>
      <c r="E792" s="78"/>
      <c r="F792" s="78"/>
      <c r="G792" s="78"/>
      <c r="H792" s="78"/>
      <c r="I792" s="78"/>
      <c r="J792" s="78"/>
      <c r="K792" s="78"/>
      <c r="L792" s="78"/>
      <c r="M792" s="78"/>
      <c r="N792" s="78"/>
      <c r="O792" s="78"/>
      <c r="P792" s="78"/>
      <c r="Q792" s="78"/>
      <c r="R792" s="78"/>
      <c r="S792" s="78"/>
      <c r="T792" s="78"/>
      <c r="U792" s="78"/>
      <c r="V792" s="78"/>
      <c r="W792" s="79"/>
      <c r="X792" s="79"/>
    </row>
    <row r="793" spans="1:24" ht="39.75" customHeight="1" x14ac:dyDescent="0.3">
      <c r="A793" s="78"/>
      <c r="B793" s="78"/>
      <c r="C793" s="78"/>
      <c r="D793" s="78"/>
      <c r="E793" s="78"/>
      <c r="F793" s="78"/>
      <c r="G793" s="78"/>
      <c r="H793" s="78"/>
      <c r="I793" s="78"/>
      <c r="J793" s="78"/>
      <c r="K793" s="78"/>
      <c r="L793" s="78"/>
      <c r="M793" s="78"/>
      <c r="N793" s="78"/>
      <c r="O793" s="78"/>
      <c r="P793" s="78"/>
      <c r="Q793" s="78"/>
      <c r="R793" s="78"/>
      <c r="S793" s="78"/>
      <c r="T793" s="78"/>
      <c r="U793" s="78"/>
      <c r="V793" s="78"/>
      <c r="W793" s="79"/>
      <c r="X793" s="79"/>
    </row>
    <row r="794" spans="1:24" ht="39.75" customHeight="1" x14ac:dyDescent="0.3">
      <c r="A794" s="78"/>
      <c r="B794" s="78"/>
      <c r="C794" s="78"/>
      <c r="D794" s="78"/>
      <c r="E794" s="78"/>
      <c r="F794" s="78"/>
      <c r="G794" s="78"/>
      <c r="H794" s="78"/>
      <c r="I794" s="78"/>
      <c r="J794" s="78"/>
      <c r="K794" s="78"/>
      <c r="L794" s="78"/>
      <c r="M794" s="78"/>
      <c r="N794" s="78"/>
      <c r="O794" s="78"/>
      <c r="P794" s="78"/>
      <c r="Q794" s="78"/>
      <c r="R794" s="78"/>
      <c r="S794" s="78"/>
      <c r="T794" s="78"/>
      <c r="U794" s="78"/>
      <c r="V794" s="78"/>
      <c r="W794" s="79"/>
      <c r="X794" s="79"/>
    </row>
    <row r="795" spans="1:24" ht="39.75" customHeight="1" x14ac:dyDescent="0.3">
      <c r="A795" s="78"/>
      <c r="B795" s="78"/>
      <c r="C795" s="78"/>
      <c r="D795" s="78"/>
      <c r="E795" s="78"/>
      <c r="F795" s="78"/>
      <c r="G795" s="78"/>
      <c r="H795" s="78"/>
      <c r="I795" s="78"/>
      <c r="J795" s="78"/>
      <c r="K795" s="78"/>
      <c r="L795" s="78"/>
      <c r="M795" s="78"/>
      <c r="N795" s="78"/>
      <c r="O795" s="78"/>
      <c r="P795" s="78"/>
      <c r="Q795" s="78"/>
      <c r="R795" s="78"/>
      <c r="S795" s="78"/>
      <c r="T795" s="78"/>
      <c r="U795" s="78"/>
      <c r="V795" s="78"/>
      <c r="W795" s="79"/>
      <c r="X795" s="79"/>
    </row>
    <row r="796" spans="1:24" ht="39.75" customHeight="1" x14ac:dyDescent="0.3">
      <c r="A796" s="78"/>
      <c r="B796" s="78"/>
      <c r="C796" s="78"/>
      <c r="D796" s="78"/>
      <c r="E796" s="78"/>
      <c r="F796" s="78"/>
      <c r="G796" s="78"/>
      <c r="H796" s="78"/>
      <c r="I796" s="78"/>
      <c r="J796" s="78"/>
      <c r="K796" s="78"/>
      <c r="L796" s="78"/>
      <c r="M796" s="78"/>
      <c r="N796" s="78"/>
      <c r="O796" s="78"/>
      <c r="P796" s="78"/>
      <c r="Q796" s="78"/>
      <c r="R796" s="78"/>
      <c r="S796" s="78"/>
      <c r="T796" s="78"/>
      <c r="U796" s="78"/>
      <c r="V796" s="78"/>
      <c r="W796" s="79"/>
      <c r="X796" s="79"/>
    </row>
    <row r="797" spans="1:24" ht="39.75" customHeight="1" x14ac:dyDescent="0.3">
      <c r="A797" s="78"/>
      <c r="B797" s="78"/>
      <c r="C797" s="78"/>
      <c r="D797" s="78"/>
      <c r="E797" s="78"/>
      <c r="F797" s="78"/>
      <c r="G797" s="78"/>
      <c r="H797" s="78"/>
      <c r="I797" s="78"/>
      <c r="J797" s="78"/>
      <c r="K797" s="78"/>
      <c r="L797" s="78"/>
      <c r="M797" s="78"/>
      <c r="N797" s="78"/>
      <c r="O797" s="78"/>
      <c r="P797" s="78"/>
      <c r="Q797" s="78"/>
      <c r="R797" s="78"/>
      <c r="S797" s="78"/>
      <c r="T797" s="78"/>
      <c r="U797" s="78"/>
      <c r="V797" s="78"/>
      <c r="W797" s="79"/>
      <c r="X797" s="79"/>
    </row>
    <row r="798" spans="1:24" ht="39.75" customHeight="1" x14ac:dyDescent="0.3">
      <c r="A798" s="78"/>
      <c r="B798" s="78"/>
      <c r="C798" s="78"/>
      <c r="D798" s="78"/>
      <c r="E798" s="78"/>
      <c r="F798" s="78"/>
      <c r="G798" s="78"/>
      <c r="H798" s="78"/>
      <c r="I798" s="78"/>
      <c r="J798" s="78"/>
      <c r="K798" s="78"/>
      <c r="L798" s="78"/>
      <c r="M798" s="78"/>
      <c r="N798" s="78"/>
      <c r="O798" s="78"/>
      <c r="P798" s="78"/>
      <c r="Q798" s="78"/>
      <c r="R798" s="78"/>
      <c r="S798" s="78"/>
      <c r="T798" s="78"/>
      <c r="U798" s="78"/>
      <c r="V798" s="78"/>
      <c r="W798" s="79"/>
      <c r="X798" s="79"/>
    </row>
    <row r="799" spans="1:24" ht="39.75" customHeight="1" x14ac:dyDescent="0.3">
      <c r="A799" s="78"/>
      <c r="B799" s="78"/>
      <c r="C799" s="78"/>
      <c r="D799" s="78"/>
      <c r="E799" s="78"/>
      <c r="F799" s="78"/>
      <c r="G799" s="78"/>
      <c r="H799" s="78"/>
      <c r="I799" s="78"/>
      <c r="J799" s="78"/>
      <c r="K799" s="78"/>
      <c r="L799" s="78"/>
      <c r="M799" s="78"/>
      <c r="N799" s="78"/>
      <c r="O799" s="78"/>
      <c r="P799" s="78"/>
      <c r="Q799" s="78"/>
      <c r="R799" s="78"/>
      <c r="S799" s="78"/>
      <c r="T799" s="78"/>
      <c r="U799" s="78"/>
      <c r="V799" s="78"/>
      <c r="W799" s="79"/>
      <c r="X799" s="79"/>
    </row>
    <row r="800" spans="1:24" ht="39.75" customHeight="1" x14ac:dyDescent="0.3">
      <c r="A800" s="78"/>
      <c r="B800" s="78"/>
      <c r="C800" s="78"/>
      <c r="D800" s="78"/>
      <c r="E800" s="78"/>
      <c r="F800" s="78"/>
      <c r="G800" s="78"/>
      <c r="H800" s="78"/>
      <c r="I800" s="78"/>
      <c r="J800" s="78"/>
      <c r="K800" s="78"/>
      <c r="L800" s="78"/>
      <c r="M800" s="78"/>
      <c r="N800" s="78"/>
      <c r="O800" s="78"/>
      <c r="P800" s="78"/>
      <c r="Q800" s="78"/>
      <c r="R800" s="78"/>
      <c r="S800" s="78"/>
      <c r="T800" s="78"/>
      <c r="U800" s="78"/>
      <c r="V800" s="78"/>
      <c r="W800" s="79"/>
      <c r="X800" s="79"/>
    </row>
    <row r="801" spans="1:24" ht="39.75" customHeight="1" x14ac:dyDescent="0.3">
      <c r="A801" s="78"/>
      <c r="B801" s="78"/>
      <c r="C801" s="78"/>
      <c r="D801" s="78"/>
      <c r="E801" s="78"/>
      <c r="F801" s="78"/>
      <c r="G801" s="78"/>
      <c r="H801" s="78"/>
      <c r="I801" s="78"/>
      <c r="J801" s="78"/>
      <c r="K801" s="78"/>
      <c r="L801" s="78"/>
      <c r="M801" s="78"/>
      <c r="N801" s="78"/>
      <c r="O801" s="78"/>
      <c r="P801" s="78"/>
      <c r="Q801" s="78"/>
      <c r="R801" s="78"/>
      <c r="S801" s="78"/>
      <c r="T801" s="78"/>
      <c r="U801" s="78"/>
      <c r="V801" s="78"/>
      <c r="W801" s="79"/>
      <c r="X801" s="79"/>
    </row>
    <row r="802" spans="1:24" ht="39.75" customHeight="1" x14ac:dyDescent="0.3">
      <c r="A802" s="78"/>
      <c r="B802" s="78"/>
      <c r="C802" s="78"/>
      <c r="D802" s="78"/>
      <c r="E802" s="78"/>
      <c r="F802" s="78"/>
      <c r="G802" s="78"/>
      <c r="H802" s="78"/>
      <c r="I802" s="78"/>
      <c r="J802" s="78"/>
      <c r="K802" s="78"/>
      <c r="L802" s="78"/>
      <c r="M802" s="78"/>
      <c r="N802" s="78"/>
      <c r="O802" s="78"/>
      <c r="P802" s="78"/>
      <c r="Q802" s="78"/>
      <c r="R802" s="78"/>
      <c r="S802" s="78"/>
      <c r="T802" s="78"/>
      <c r="U802" s="78"/>
      <c r="V802" s="78"/>
      <c r="W802" s="79"/>
      <c r="X802" s="79"/>
    </row>
    <row r="803" spans="1:24" ht="39.75" customHeight="1" x14ac:dyDescent="0.3">
      <c r="A803" s="78"/>
      <c r="B803" s="78"/>
      <c r="C803" s="78"/>
      <c r="D803" s="78"/>
      <c r="E803" s="78"/>
      <c r="F803" s="78"/>
      <c r="G803" s="78"/>
      <c r="H803" s="78"/>
      <c r="I803" s="78"/>
      <c r="J803" s="78"/>
      <c r="K803" s="78"/>
      <c r="L803" s="78"/>
      <c r="M803" s="78"/>
      <c r="N803" s="78"/>
      <c r="O803" s="78"/>
      <c r="P803" s="78"/>
      <c r="Q803" s="78"/>
      <c r="R803" s="78"/>
      <c r="S803" s="78"/>
      <c r="T803" s="78"/>
      <c r="U803" s="78"/>
      <c r="V803" s="78"/>
      <c r="W803" s="79"/>
      <c r="X803" s="79"/>
    </row>
    <row r="804" spans="1:24" ht="39.75" customHeight="1" x14ac:dyDescent="0.3">
      <c r="A804" s="78"/>
      <c r="B804" s="78"/>
      <c r="C804" s="78"/>
      <c r="D804" s="78"/>
      <c r="E804" s="78"/>
      <c r="F804" s="78"/>
      <c r="G804" s="78"/>
      <c r="H804" s="78"/>
      <c r="I804" s="78"/>
      <c r="J804" s="78"/>
      <c r="K804" s="78"/>
      <c r="L804" s="78"/>
      <c r="M804" s="78"/>
      <c r="N804" s="78"/>
      <c r="O804" s="78"/>
      <c r="P804" s="78"/>
      <c r="Q804" s="78"/>
      <c r="R804" s="78"/>
      <c r="S804" s="78"/>
      <c r="T804" s="78"/>
      <c r="U804" s="78"/>
      <c r="V804" s="78"/>
      <c r="W804" s="79"/>
      <c r="X804" s="79"/>
    </row>
    <row r="805" spans="1:24" ht="39.75" customHeight="1" x14ac:dyDescent="0.3">
      <c r="A805" s="78"/>
      <c r="B805" s="78"/>
      <c r="C805" s="78"/>
      <c r="D805" s="78"/>
      <c r="E805" s="78"/>
      <c r="F805" s="78"/>
      <c r="G805" s="78"/>
      <c r="H805" s="78"/>
      <c r="I805" s="78"/>
      <c r="J805" s="78"/>
      <c r="K805" s="78"/>
      <c r="L805" s="78"/>
      <c r="M805" s="78"/>
      <c r="N805" s="78"/>
      <c r="O805" s="78"/>
      <c r="P805" s="78"/>
      <c r="Q805" s="78"/>
      <c r="R805" s="78"/>
      <c r="S805" s="78"/>
      <c r="T805" s="78"/>
      <c r="U805" s="78"/>
      <c r="V805" s="78"/>
      <c r="W805" s="79"/>
      <c r="X805" s="79"/>
    </row>
    <row r="806" spans="1:24" ht="39.75" customHeight="1" x14ac:dyDescent="0.3">
      <c r="A806" s="78"/>
      <c r="B806" s="78"/>
      <c r="C806" s="78"/>
      <c r="D806" s="78"/>
      <c r="E806" s="78"/>
      <c r="F806" s="78"/>
      <c r="G806" s="78"/>
      <c r="H806" s="78"/>
      <c r="I806" s="78"/>
      <c r="J806" s="78"/>
      <c r="K806" s="78"/>
      <c r="L806" s="78"/>
      <c r="M806" s="78"/>
      <c r="N806" s="78"/>
      <c r="O806" s="78"/>
      <c r="P806" s="78"/>
      <c r="Q806" s="78"/>
      <c r="R806" s="78"/>
      <c r="S806" s="78"/>
      <c r="T806" s="78"/>
      <c r="U806" s="78"/>
      <c r="V806" s="78"/>
      <c r="W806" s="79"/>
      <c r="X806" s="79"/>
    </row>
    <row r="807" spans="1:24" ht="39.75" customHeight="1" x14ac:dyDescent="0.3">
      <c r="A807" s="78"/>
      <c r="B807" s="78"/>
      <c r="C807" s="78"/>
      <c r="D807" s="78"/>
      <c r="E807" s="78"/>
      <c r="F807" s="78"/>
      <c r="G807" s="78"/>
      <c r="H807" s="78"/>
      <c r="I807" s="78"/>
      <c r="J807" s="78"/>
      <c r="K807" s="78"/>
      <c r="L807" s="78"/>
      <c r="M807" s="78"/>
      <c r="N807" s="78"/>
      <c r="O807" s="78"/>
      <c r="P807" s="78"/>
      <c r="Q807" s="78"/>
      <c r="R807" s="78"/>
      <c r="S807" s="78"/>
      <c r="T807" s="78"/>
      <c r="U807" s="78"/>
      <c r="V807" s="78"/>
      <c r="W807" s="79"/>
      <c r="X807" s="79"/>
    </row>
    <row r="808" spans="1:24" ht="39.75" customHeight="1" x14ac:dyDescent="0.3">
      <c r="A808" s="78"/>
      <c r="B808" s="78"/>
      <c r="C808" s="78"/>
      <c r="D808" s="78"/>
      <c r="E808" s="78"/>
      <c r="F808" s="78"/>
      <c r="G808" s="78"/>
      <c r="H808" s="78"/>
      <c r="I808" s="78"/>
      <c r="J808" s="78"/>
      <c r="K808" s="78"/>
      <c r="L808" s="78"/>
      <c r="M808" s="78"/>
      <c r="N808" s="78"/>
      <c r="O808" s="78"/>
      <c r="P808" s="78"/>
      <c r="Q808" s="78"/>
      <c r="R808" s="78"/>
      <c r="S808" s="78"/>
      <c r="T808" s="78"/>
      <c r="U808" s="78"/>
      <c r="V808" s="78"/>
      <c r="W808" s="79"/>
      <c r="X808" s="79"/>
    </row>
    <row r="809" spans="1:24" ht="39.75" customHeight="1" x14ac:dyDescent="0.3">
      <c r="A809" s="78"/>
      <c r="B809" s="78"/>
      <c r="C809" s="78"/>
      <c r="D809" s="78"/>
      <c r="E809" s="78"/>
      <c r="F809" s="78"/>
      <c r="G809" s="78"/>
      <c r="H809" s="78"/>
      <c r="I809" s="78"/>
      <c r="J809" s="78"/>
      <c r="K809" s="78"/>
      <c r="L809" s="78"/>
      <c r="M809" s="78"/>
      <c r="N809" s="78"/>
      <c r="O809" s="78"/>
      <c r="P809" s="78"/>
      <c r="Q809" s="78"/>
      <c r="R809" s="78"/>
      <c r="S809" s="78"/>
      <c r="T809" s="78"/>
      <c r="U809" s="78"/>
      <c r="V809" s="78"/>
      <c r="W809" s="79"/>
      <c r="X809" s="79"/>
    </row>
    <row r="810" spans="1:24" ht="39.75" customHeight="1" x14ac:dyDescent="0.3">
      <c r="A810" s="78"/>
      <c r="B810" s="78"/>
      <c r="C810" s="78"/>
      <c r="D810" s="78"/>
      <c r="E810" s="78"/>
      <c r="F810" s="78"/>
      <c r="G810" s="78"/>
      <c r="H810" s="78"/>
      <c r="I810" s="78"/>
      <c r="J810" s="78"/>
      <c r="K810" s="78"/>
      <c r="L810" s="78"/>
      <c r="M810" s="78"/>
      <c r="N810" s="78"/>
      <c r="O810" s="78"/>
      <c r="P810" s="78"/>
      <c r="Q810" s="78"/>
      <c r="R810" s="78"/>
      <c r="S810" s="78"/>
      <c r="T810" s="78"/>
      <c r="U810" s="78"/>
      <c r="V810" s="78"/>
      <c r="W810" s="79"/>
      <c r="X810" s="79"/>
    </row>
    <row r="811" spans="1:24" ht="39.75" customHeight="1" x14ac:dyDescent="0.3">
      <c r="A811" s="78"/>
      <c r="B811" s="78"/>
      <c r="C811" s="78"/>
      <c r="D811" s="78"/>
      <c r="E811" s="78"/>
      <c r="F811" s="78"/>
      <c r="G811" s="78"/>
      <c r="H811" s="78"/>
      <c r="I811" s="78"/>
      <c r="J811" s="78"/>
      <c r="K811" s="78"/>
      <c r="L811" s="78"/>
      <c r="M811" s="78"/>
      <c r="N811" s="78"/>
      <c r="O811" s="78"/>
      <c r="P811" s="78"/>
      <c r="Q811" s="78"/>
      <c r="R811" s="78"/>
      <c r="S811" s="78"/>
      <c r="T811" s="78"/>
      <c r="U811" s="78"/>
      <c r="V811" s="78"/>
      <c r="W811" s="79"/>
      <c r="X811" s="79"/>
    </row>
    <row r="812" spans="1:24" ht="39.75" customHeight="1" x14ac:dyDescent="0.3">
      <c r="A812" s="78"/>
      <c r="B812" s="78"/>
      <c r="C812" s="78"/>
      <c r="D812" s="78"/>
      <c r="E812" s="78"/>
      <c r="F812" s="78"/>
      <c r="G812" s="78"/>
      <c r="H812" s="78"/>
      <c r="I812" s="78"/>
      <c r="J812" s="78"/>
      <c r="K812" s="78"/>
      <c r="L812" s="78"/>
      <c r="M812" s="78"/>
      <c r="N812" s="78"/>
      <c r="O812" s="78"/>
      <c r="P812" s="78"/>
      <c r="Q812" s="78"/>
      <c r="R812" s="78"/>
      <c r="S812" s="78"/>
      <c r="T812" s="78"/>
      <c r="U812" s="78"/>
      <c r="V812" s="78"/>
      <c r="W812" s="79"/>
      <c r="X812" s="79"/>
    </row>
    <row r="813" spans="1:24" ht="39.75" customHeight="1" x14ac:dyDescent="0.3">
      <c r="A813" s="78"/>
      <c r="B813" s="78"/>
      <c r="C813" s="78"/>
      <c r="D813" s="78"/>
      <c r="E813" s="78"/>
      <c r="F813" s="78"/>
      <c r="G813" s="78"/>
      <c r="H813" s="78"/>
      <c r="I813" s="78"/>
      <c r="J813" s="78"/>
      <c r="K813" s="78"/>
      <c r="L813" s="78"/>
      <c r="M813" s="78"/>
      <c r="N813" s="78"/>
      <c r="O813" s="78"/>
      <c r="P813" s="78"/>
      <c r="Q813" s="78"/>
      <c r="R813" s="78"/>
      <c r="S813" s="78"/>
      <c r="T813" s="78"/>
      <c r="U813" s="78"/>
      <c r="V813" s="78"/>
      <c r="W813" s="79"/>
      <c r="X813" s="79"/>
    </row>
    <row r="814" spans="1:24" ht="39.75" customHeight="1" x14ac:dyDescent="0.3">
      <c r="A814" s="78"/>
      <c r="B814" s="78"/>
      <c r="C814" s="78"/>
      <c r="D814" s="78"/>
      <c r="E814" s="78"/>
      <c r="F814" s="78"/>
      <c r="G814" s="78"/>
      <c r="H814" s="78"/>
      <c r="I814" s="78"/>
      <c r="J814" s="78"/>
      <c r="K814" s="78"/>
      <c r="L814" s="78"/>
      <c r="M814" s="78"/>
      <c r="N814" s="78"/>
      <c r="O814" s="78"/>
      <c r="P814" s="78"/>
      <c r="Q814" s="78"/>
      <c r="R814" s="78"/>
      <c r="S814" s="78"/>
      <c r="T814" s="78"/>
      <c r="U814" s="78"/>
      <c r="V814" s="78"/>
      <c r="W814" s="79"/>
      <c r="X814" s="79"/>
    </row>
    <row r="815" spans="1:24" ht="39.75" customHeight="1" x14ac:dyDescent="0.3">
      <c r="A815" s="78"/>
      <c r="B815" s="78"/>
      <c r="C815" s="78"/>
      <c r="D815" s="78"/>
      <c r="E815" s="78"/>
      <c r="F815" s="78"/>
      <c r="G815" s="78"/>
      <c r="H815" s="78"/>
      <c r="I815" s="78"/>
      <c r="J815" s="78"/>
      <c r="K815" s="78"/>
      <c r="L815" s="78"/>
      <c r="M815" s="78"/>
      <c r="N815" s="78"/>
      <c r="O815" s="78"/>
      <c r="P815" s="78"/>
      <c r="Q815" s="78"/>
      <c r="R815" s="78"/>
      <c r="S815" s="78"/>
      <c r="T815" s="78"/>
      <c r="U815" s="78"/>
      <c r="V815" s="78"/>
      <c r="W815" s="79"/>
      <c r="X815" s="79"/>
    </row>
    <row r="816" spans="1:24" ht="39.75" customHeight="1" x14ac:dyDescent="0.3">
      <c r="A816" s="78"/>
      <c r="B816" s="78"/>
      <c r="C816" s="78"/>
      <c r="D816" s="78"/>
      <c r="E816" s="78"/>
      <c r="F816" s="78"/>
      <c r="G816" s="78"/>
      <c r="H816" s="78"/>
      <c r="I816" s="78"/>
      <c r="J816" s="78"/>
      <c r="K816" s="78"/>
      <c r="L816" s="78"/>
      <c r="M816" s="78"/>
      <c r="N816" s="78"/>
      <c r="O816" s="78"/>
      <c r="P816" s="78"/>
      <c r="Q816" s="78"/>
      <c r="R816" s="78"/>
      <c r="S816" s="78"/>
      <c r="T816" s="78"/>
      <c r="U816" s="78"/>
      <c r="V816" s="78"/>
      <c r="W816" s="79"/>
      <c r="X816" s="79"/>
    </row>
    <row r="817" spans="1:24" ht="39.75" customHeight="1" x14ac:dyDescent="0.3">
      <c r="A817" s="78"/>
      <c r="B817" s="78"/>
      <c r="C817" s="78"/>
      <c r="D817" s="78"/>
      <c r="E817" s="78"/>
      <c r="F817" s="78"/>
      <c r="G817" s="78"/>
      <c r="H817" s="78"/>
      <c r="I817" s="78"/>
      <c r="J817" s="78"/>
      <c r="K817" s="78"/>
      <c r="L817" s="78"/>
      <c r="M817" s="78"/>
      <c r="N817" s="78"/>
      <c r="O817" s="78"/>
      <c r="P817" s="78"/>
      <c r="Q817" s="78"/>
      <c r="R817" s="78"/>
      <c r="S817" s="78"/>
      <c r="T817" s="78"/>
      <c r="U817" s="78"/>
      <c r="V817" s="78"/>
      <c r="W817" s="79"/>
      <c r="X817" s="79"/>
    </row>
    <row r="818" spans="1:24" ht="39.75" customHeight="1" x14ac:dyDescent="0.3">
      <c r="A818" s="78"/>
      <c r="B818" s="78"/>
      <c r="C818" s="78"/>
      <c r="D818" s="78"/>
      <c r="E818" s="78"/>
      <c r="F818" s="78"/>
      <c r="G818" s="78"/>
      <c r="H818" s="78"/>
      <c r="I818" s="78"/>
      <c r="J818" s="78"/>
      <c r="K818" s="78"/>
      <c r="L818" s="78"/>
      <c r="M818" s="78"/>
      <c r="N818" s="78"/>
      <c r="O818" s="78"/>
      <c r="P818" s="78"/>
      <c r="Q818" s="78"/>
      <c r="R818" s="78"/>
      <c r="S818" s="78"/>
      <c r="T818" s="78"/>
      <c r="U818" s="78"/>
      <c r="V818" s="78"/>
      <c r="W818" s="79"/>
      <c r="X818" s="79"/>
    </row>
    <row r="819" spans="1:24" ht="39.75" customHeight="1" x14ac:dyDescent="0.3">
      <c r="A819" s="78"/>
      <c r="B819" s="78"/>
      <c r="C819" s="78"/>
      <c r="D819" s="78"/>
      <c r="E819" s="78"/>
      <c r="F819" s="78"/>
      <c r="G819" s="78"/>
      <c r="H819" s="78"/>
      <c r="I819" s="78"/>
      <c r="J819" s="78"/>
      <c r="K819" s="78"/>
      <c r="L819" s="78"/>
      <c r="M819" s="78"/>
      <c r="N819" s="78"/>
      <c r="O819" s="78"/>
      <c r="P819" s="78"/>
      <c r="Q819" s="78"/>
      <c r="R819" s="78"/>
      <c r="S819" s="78"/>
      <c r="T819" s="78"/>
      <c r="U819" s="78"/>
      <c r="V819" s="78"/>
      <c r="W819" s="79"/>
      <c r="X819" s="79"/>
    </row>
    <row r="820" spans="1:24" ht="39.75" customHeight="1" x14ac:dyDescent="0.3">
      <c r="A820" s="78"/>
      <c r="B820" s="78"/>
      <c r="C820" s="78"/>
      <c r="D820" s="78"/>
      <c r="E820" s="78"/>
      <c r="F820" s="78"/>
      <c r="G820" s="78"/>
      <c r="H820" s="78"/>
      <c r="I820" s="78"/>
      <c r="J820" s="78"/>
      <c r="K820" s="78"/>
      <c r="L820" s="78"/>
      <c r="M820" s="78"/>
      <c r="N820" s="78"/>
      <c r="O820" s="78"/>
      <c r="P820" s="78"/>
      <c r="Q820" s="78"/>
      <c r="R820" s="78"/>
      <c r="S820" s="78"/>
      <c r="T820" s="78"/>
      <c r="U820" s="78"/>
      <c r="V820" s="78"/>
      <c r="W820" s="79"/>
      <c r="X820" s="79"/>
    </row>
    <row r="821" spans="1:24" ht="39.75" customHeight="1" x14ac:dyDescent="0.3">
      <c r="A821" s="78"/>
      <c r="B821" s="78"/>
      <c r="C821" s="78"/>
      <c r="D821" s="78"/>
      <c r="E821" s="78"/>
      <c r="F821" s="78"/>
      <c r="G821" s="78"/>
      <c r="H821" s="78"/>
      <c r="I821" s="78"/>
      <c r="J821" s="78"/>
      <c r="K821" s="78"/>
      <c r="L821" s="78"/>
      <c r="M821" s="78"/>
      <c r="N821" s="78"/>
      <c r="O821" s="78"/>
      <c r="P821" s="78"/>
      <c r="Q821" s="78"/>
      <c r="R821" s="78"/>
      <c r="S821" s="78"/>
      <c r="T821" s="78"/>
      <c r="U821" s="78"/>
      <c r="V821" s="78"/>
      <c r="W821" s="79"/>
      <c r="X821" s="79"/>
    </row>
    <row r="822" spans="1:24" ht="39.75" customHeight="1" x14ac:dyDescent="0.3">
      <c r="A822" s="78"/>
      <c r="B822" s="78"/>
      <c r="C822" s="78"/>
      <c r="D822" s="78"/>
      <c r="E822" s="78"/>
      <c r="F822" s="78"/>
      <c r="G822" s="78"/>
      <c r="H822" s="78"/>
      <c r="I822" s="78"/>
      <c r="J822" s="78"/>
      <c r="K822" s="78"/>
      <c r="L822" s="78"/>
      <c r="M822" s="78"/>
      <c r="N822" s="78"/>
      <c r="O822" s="78"/>
      <c r="P822" s="78"/>
      <c r="Q822" s="78"/>
      <c r="R822" s="78"/>
      <c r="S822" s="78"/>
      <c r="T822" s="78"/>
      <c r="U822" s="78"/>
      <c r="V822" s="78"/>
      <c r="W822" s="79"/>
      <c r="X822" s="79"/>
    </row>
    <row r="823" spans="1:24" ht="39.75" customHeight="1" x14ac:dyDescent="0.3">
      <c r="A823" s="78"/>
      <c r="B823" s="78"/>
      <c r="C823" s="78"/>
      <c r="D823" s="78"/>
      <c r="E823" s="78"/>
      <c r="F823" s="78"/>
      <c r="G823" s="78"/>
      <c r="H823" s="78"/>
      <c r="I823" s="78"/>
      <c r="J823" s="78"/>
      <c r="K823" s="78"/>
      <c r="L823" s="78"/>
      <c r="M823" s="78"/>
      <c r="N823" s="78"/>
      <c r="O823" s="78"/>
      <c r="P823" s="78"/>
      <c r="Q823" s="78"/>
      <c r="R823" s="78"/>
      <c r="S823" s="78"/>
      <c r="T823" s="78"/>
      <c r="U823" s="78"/>
      <c r="V823" s="78"/>
      <c r="W823" s="79"/>
      <c r="X823" s="79"/>
    </row>
    <row r="824" spans="1:24" ht="39.75" customHeight="1" x14ac:dyDescent="0.3">
      <c r="A824" s="78"/>
      <c r="B824" s="78"/>
      <c r="C824" s="78"/>
      <c r="D824" s="78"/>
      <c r="E824" s="78"/>
      <c r="F824" s="78"/>
      <c r="G824" s="78"/>
      <c r="H824" s="78"/>
      <c r="I824" s="78"/>
      <c r="J824" s="78"/>
      <c r="K824" s="78"/>
      <c r="L824" s="78"/>
      <c r="M824" s="78"/>
      <c r="N824" s="78"/>
      <c r="O824" s="78"/>
      <c r="P824" s="78"/>
      <c r="Q824" s="78"/>
      <c r="R824" s="78"/>
      <c r="S824" s="78"/>
      <c r="T824" s="78"/>
      <c r="U824" s="78"/>
      <c r="V824" s="78"/>
      <c r="W824" s="79"/>
      <c r="X824" s="79"/>
    </row>
    <row r="825" spans="1:24" ht="39.75" customHeight="1" x14ac:dyDescent="0.3">
      <c r="A825" s="78"/>
      <c r="B825" s="78"/>
      <c r="C825" s="78"/>
      <c r="D825" s="78"/>
      <c r="E825" s="78"/>
      <c r="F825" s="78"/>
      <c r="G825" s="78"/>
      <c r="H825" s="78"/>
      <c r="I825" s="78"/>
      <c r="J825" s="78"/>
      <c r="K825" s="78"/>
      <c r="L825" s="78"/>
      <c r="M825" s="78"/>
      <c r="N825" s="78"/>
      <c r="O825" s="78"/>
      <c r="P825" s="78"/>
      <c r="Q825" s="78"/>
      <c r="R825" s="78"/>
      <c r="S825" s="78"/>
      <c r="T825" s="78"/>
      <c r="U825" s="78"/>
      <c r="V825" s="78"/>
      <c r="W825" s="79"/>
      <c r="X825" s="79"/>
    </row>
    <row r="826" spans="1:24" ht="39.75" customHeight="1" x14ac:dyDescent="0.3">
      <c r="A826" s="78"/>
      <c r="B826" s="78"/>
      <c r="C826" s="78"/>
      <c r="D826" s="78"/>
      <c r="E826" s="78"/>
      <c r="F826" s="78"/>
      <c r="G826" s="78"/>
      <c r="H826" s="78"/>
      <c r="I826" s="78"/>
      <c r="J826" s="78"/>
      <c r="K826" s="78"/>
      <c r="L826" s="78"/>
      <c r="M826" s="78"/>
      <c r="N826" s="78"/>
      <c r="O826" s="78"/>
      <c r="P826" s="78"/>
      <c r="Q826" s="78"/>
      <c r="R826" s="78"/>
      <c r="S826" s="78"/>
      <c r="T826" s="78"/>
      <c r="U826" s="78"/>
      <c r="V826" s="78"/>
      <c r="W826" s="79"/>
      <c r="X826" s="79"/>
    </row>
    <row r="827" spans="1:24" ht="39.75" customHeight="1" x14ac:dyDescent="0.3">
      <c r="A827" s="78"/>
      <c r="B827" s="78"/>
      <c r="C827" s="78"/>
      <c r="D827" s="78"/>
      <c r="E827" s="78"/>
      <c r="F827" s="78"/>
      <c r="G827" s="78"/>
      <c r="H827" s="78"/>
      <c r="I827" s="78"/>
      <c r="J827" s="78"/>
      <c r="K827" s="78"/>
      <c r="L827" s="78"/>
      <c r="M827" s="78"/>
      <c r="N827" s="78"/>
      <c r="O827" s="78"/>
      <c r="P827" s="78"/>
      <c r="Q827" s="78"/>
      <c r="R827" s="78"/>
      <c r="S827" s="78"/>
      <c r="T827" s="78"/>
      <c r="U827" s="78"/>
      <c r="V827" s="78"/>
      <c r="W827" s="79"/>
      <c r="X827" s="79"/>
    </row>
    <row r="828" spans="1:24" ht="39.75" customHeight="1" x14ac:dyDescent="0.3">
      <c r="A828" s="78"/>
      <c r="B828" s="78"/>
      <c r="C828" s="78"/>
      <c r="D828" s="78"/>
      <c r="E828" s="78"/>
      <c r="F828" s="78"/>
      <c r="G828" s="78"/>
      <c r="H828" s="78"/>
      <c r="I828" s="78"/>
      <c r="J828" s="78"/>
      <c r="K828" s="78"/>
      <c r="L828" s="78"/>
      <c r="M828" s="78"/>
      <c r="N828" s="78"/>
      <c r="O828" s="78"/>
      <c r="P828" s="78"/>
      <c r="Q828" s="78"/>
      <c r="R828" s="78"/>
      <c r="S828" s="78"/>
      <c r="T828" s="78"/>
      <c r="U828" s="78"/>
      <c r="V828" s="78"/>
      <c r="W828" s="79"/>
      <c r="X828" s="79"/>
    </row>
    <row r="829" spans="1:24" ht="39.75" customHeight="1" x14ac:dyDescent="0.3">
      <c r="A829" s="78"/>
      <c r="B829" s="78"/>
      <c r="C829" s="78"/>
      <c r="D829" s="78"/>
      <c r="E829" s="78"/>
      <c r="F829" s="78"/>
      <c r="G829" s="78"/>
      <c r="H829" s="78"/>
      <c r="I829" s="78"/>
      <c r="J829" s="78"/>
      <c r="K829" s="78"/>
      <c r="L829" s="78"/>
      <c r="M829" s="78"/>
      <c r="N829" s="78"/>
      <c r="O829" s="78"/>
      <c r="P829" s="78"/>
      <c r="Q829" s="78"/>
      <c r="R829" s="78"/>
      <c r="S829" s="78"/>
      <c r="T829" s="78"/>
      <c r="U829" s="78"/>
      <c r="V829" s="78"/>
      <c r="W829" s="79"/>
      <c r="X829" s="79"/>
    </row>
    <row r="830" spans="1:24" ht="39.75" customHeight="1" x14ac:dyDescent="0.3">
      <c r="A830" s="78"/>
      <c r="B830" s="78"/>
      <c r="C830" s="78"/>
      <c r="D830" s="78"/>
      <c r="E830" s="78"/>
      <c r="F830" s="78"/>
      <c r="G830" s="78"/>
      <c r="H830" s="78"/>
      <c r="I830" s="78"/>
      <c r="J830" s="78"/>
      <c r="K830" s="78"/>
      <c r="L830" s="78"/>
      <c r="M830" s="78"/>
      <c r="N830" s="78"/>
      <c r="O830" s="78"/>
      <c r="P830" s="78"/>
      <c r="Q830" s="78"/>
      <c r="R830" s="78"/>
      <c r="S830" s="78"/>
      <c r="T830" s="78"/>
      <c r="U830" s="78"/>
      <c r="V830" s="78"/>
      <c r="W830" s="79"/>
      <c r="X830" s="79"/>
    </row>
    <row r="831" spans="1:24" ht="39.75" customHeight="1" x14ac:dyDescent="0.3">
      <c r="A831" s="78"/>
      <c r="B831" s="78"/>
      <c r="C831" s="78"/>
      <c r="D831" s="78"/>
      <c r="E831" s="78"/>
      <c r="F831" s="78"/>
      <c r="G831" s="78"/>
      <c r="H831" s="78"/>
      <c r="I831" s="78"/>
      <c r="J831" s="78"/>
      <c r="K831" s="78"/>
      <c r="L831" s="78"/>
      <c r="M831" s="78"/>
      <c r="N831" s="78"/>
      <c r="O831" s="78"/>
      <c r="P831" s="78"/>
      <c r="Q831" s="78"/>
      <c r="R831" s="78"/>
      <c r="S831" s="78"/>
      <c r="T831" s="78"/>
      <c r="U831" s="78"/>
      <c r="V831" s="78"/>
      <c r="W831" s="79"/>
      <c r="X831" s="79"/>
    </row>
    <row r="832" spans="1:24" ht="39.75" customHeight="1" x14ac:dyDescent="0.3">
      <c r="A832" s="78"/>
      <c r="B832" s="78"/>
      <c r="C832" s="78"/>
      <c r="D832" s="78"/>
      <c r="E832" s="78"/>
      <c r="F832" s="78"/>
      <c r="G832" s="78"/>
      <c r="H832" s="78"/>
      <c r="I832" s="78"/>
      <c r="J832" s="78"/>
      <c r="K832" s="78"/>
      <c r="L832" s="78"/>
      <c r="M832" s="78"/>
      <c r="N832" s="78"/>
      <c r="O832" s="78"/>
      <c r="P832" s="78"/>
      <c r="Q832" s="78"/>
      <c r="R832" s="78"/>
      <c r="S832" s="78"/>
      <c r="T832" s="78"/>
      <c r="U832" s="78"/>
      <c r="V832" s="78"/>
      <c r="W832" s="79"/>
      <c r="X832" s="79"/>
    </row>
    <row r="833" spans="1:24" ht="39.75" customHeight="1" x14ac:dyDescent="0.3">
      <c r="A833" s="78"/>
      <c r="B833" s="78"/>
      <c r="C833" s="78"/>
      <c r="D833" s="78"/>
      <c r="E833" s="78"/>
      <c r="F833" s="78"/>
      <c r="G833" s="78"/>
      <c r="H833" s="78"/>
      <c r="I833" s="78"/>
      <c r="J833" s="78"/>
      <c r="K833" s="78"/>
      <c r="L833" s="78"/>
      <c r="M833" s="78"/>
      <c r="N833" s="78"/>
      <c r="O833" s="78"/>
      <c r="P833" s="78"/>
      <c r="Q833" s="78"/>
      <c r="R833" s="78"/>
      <c r="S833" s="78"/>
      <c r="T833" s="78"/>
      <c r="U833" s="78"/>
      <c r="V833" s="78"/>
      <c r="W833" s="79"/>
      <c r="X833" s="79"/>
    </row>
    <row r="834" spans="1:24" ht="39.75" customHeight="1" x14ac:dyDescent="0.3">
      <c r="A834" s="78"/>
      <c r="B834" s="78"/>
      <c r="C834" s="78"/>
      <c r="D834" s="78"/>
      <c r="E834" s="78"/>
      <c r="F834" s="78"/>
      <c r="G834" s="78"/>
      <c r="H834" s="78"/>
      <c r="I834" s="78"/>
      <c r="J834" s="78"/>
      <c r="K834" s="78"/>
      <c r="L834" s="78"/>
      <c r="M834" s="78"/>
      <c r="N834" s="78"/>
      <c r="O834" s="78"/>
      <c r="P834" s="78"/>
      <c r="Q834" s="78"/>
      <c r="R834" s="78"/>
      <c r="S834" s="78"/>
      <c r="T834" s="78"/>
      <c r="U834" s="78"/>
      <c r="V834" s="78"/>
      <c r="W834" s="79"/>
      <c r="X834" s="79"/>
    </row>
    <row r="835" spans="1:24" ht="39.75" customHeight="1" x14ac:dyDescent="0.3">
      <c r="A835" s="78"/>
      <c r="B835" s="78"/>
      <c r="C835" s="78"/>
      <c r="D835" s="78"/>
      <c r="E835" s="78"/>
      <c r="F835" s="78"/>
      <c r="G835" s="78"/>
      <c r="H835" s="78"/>
      <c r="I835" s="78"/>
      <c r="J835" s="78"/>
      <c r="K835" s="78"/>
      <c r="L835" s="78"/>
      <c r="M835" s="78"/>
      <c r="N835" s="78"/>
      <c r="O835" s="78"/>
      <c r="P835" s="78"/>
      <c r="Q835" s="78"/>
      <c r="R835" s="78"/>
      <c r="S835" s="78"/>
      <c r="T835" s="78"/>
      <c r="U835" s="78"/>
      <c r="V835" s="78"/>
      <c r="W835" s="79"/>
      <c r="X835" s="79"/>
    </row>
    <row r="836" spans="1:24" ht="39.75" customHeight="1" x14ac:dyDescent="0.3">
      <c r="A836" s="78"/>
      <c r="B836" s="78"/>
      <c r="C836" s="78"/>
      <c r="D836" s="78"/>
      <c r="E836" s="78"/>
      <c r="F836" s="78"/>
      <c r="G836" s="78"/>
      <c r="H836" s="78"/>
      <c r="I836" s="78"/>
      <c r="J836" s="78"/>
      <c r="K836" s="78"/>
      <c r="L836" s="78"/>
      <c r="M836" s="78"/>
      <c r="N836" s="78"/>
      <c r="O836" s="78"/>
      <c r="P836" s="78"/>
      <c r="Q836" s="78"/>
      <c r="R836" s="78"/>
      <c r="S836" s="78"/>
      <c r="T836" s="78"/>
      <c r="U836" s="78"/>
      <c r="V836" s="78"/>
      <c r="W836" s="79"/>
      <c r="X836" s="79"/>
    </row>
    <row r="837" spans="1:24" ht="39.75" customHeight="1" x14ac:dyDescent="0.3">
      <c r="A837" s="78"/>
      <c r="B837" s="78"/>
      <c r="C837" s="78"/>
      <c r="D837" s="78"/>
      <c r="E837" s="78"/>
      <c r="F837" s="78"/>
      <c r="G837" s="78"/>
      <c r="H837" s="78"/>
      <c r="I837" s="78"/>
      <c r="J837" s="78"/>
      <c r="K837" s="78"/>
      <c r="L837" s="78"/>
      <c r="M837" s="78"/>
      <c r="N837" s="78"/>
      <c r="O837" s="78"/>
      <c r="P837" s="78"/>
      <c r="Q837" s="78"/>
      <c r="R837" s="78"/>
      <c r="S837" s="78"/>
      <c r="T837" s="78"/>
      <c r="U837" s="78"/>
      <c r="V837" s="78"/>
      <c r="W837" s="79"/>
      <c r="X837" s="79"/>
    </row>
    <row r="838" spans="1:24" ht="39.75" customHeight="1" x14ac:dyDescent="0.3">
      <c r="A838" s="78"/>
      <c r="B838" s="78"/>
      <c r="C838" s="78"/>
      <c r="D838" s="78"/>
      <c r="E838" s="78"/>
      <c r="F838" s="78"/>
      <c r="G838" s="78"/>
      <c r="H838" s="78"/>
      <c r="I838" s="78"/>
      <c r="J838" s="78"/>
      <c r="K838" s="78"/>
      <c r="L838" s="78"/>
      <c r="M838" s="78"/>
      <c r="N838" s="78"/>
      <c r="O838" s="78"/>
      <c r="P838" s="78"/>
      <c r="Q838" s="78"/>
      <c r="R838" s="78"/>
      <c r="S838" s="78"/>
      <c r="T838" s="78"/>
      <c r="U838" s="78"/>
      <c r="V838" s="78"/>
      <c r="W838" s="79"/>
      <c r="X838" s="79"/>
    </row>
    <row r="839" spans="1:24" ht="39.75" customHeight="1" x14ac:dyDescent="0.3">
      <c r="A839" s="78"/>
      <c r="B839" s="78"/>
      <c r="C839" s="78"/>
      <c r="D839" s="78"/>
      <c r="E839" s="78"/>
      <c r="F839" s="78"/>
      <c r="G839" s="78"/>
      <c r="H839" s="78"/>
      <c r="I839" s="78"/>
      <c r="J839" s="78"/>
      <c r="K839" s="78"/>
      <c r="L839" s="78"/>
      <c r="M839" s="78"/>
      <c r="N839" s="78"/>
      <c r="O839" s="78"/>
      <c r="P839" s="78"/>
      <c r="Q839" s="78"/>
      <c r="R839" s="78"/>
      <c r="S839" s="78"/>
      <c r="T839" s="78"/>
      <c r="U839" s="78"/>
      <c r="V839" s="78"/>
      <c r="W839" s="79"/>
      <c r="X839" s="79"/>
    </row>
    <row r="840" spans="1:24" ht="39.75" customHeight="1" x14ac:dyDescent="0.3">
      <c r="A840" s="78"/>
      <c r="B840" s="78"/>
      <c r="C840" s="78"/>
      <c r="D840" s="78"/>
      <c r="E840" s="78"/>
      <c r="F840" s="78"/>
      <c r="G840" s="78"/>
      <c r="H840" s="78"/>
      <c r="I840" s="78"/>
      <c r="J840" s="78"/>
      <c r="K840" s="78"/>
      <c r="L840" s="78"/>
      <c r="M840" s="78"/>
      <c r="N840" s="78"/>
      <c r="O840" s="78"/>
      <c r="P840" s="78"/>
      <c r="Q840" s="78"/>
      <c r="R840" s="78"/>
      <c r="S840" s="78"/>
      <c r="T840" s="78"/>
      <c r="U840" s="78"/>
      <c r="V840" s="78"/>
      <c r="W840" s="79"/>
      <c r="X840" s="79"/>
    </row>
    <row r="841" spans="1:24" ht="39.75" customHeight="1" x14ac:dyDescent="0.3">
      <c r="A841" s="78"/>
      <c r="B841" s="78"/>
      <c r="C841" s="78"/>
      <c r="D841" s="78"/>
      <c r="E841" s="78"/>
      <c r="F841" s="78"/>
      <c r="G841" s="78"/>
      <c r="H841" s="78"/>
      <c r="I841" s="78"/>
      <c r="J841" s="78"/>
      <c r="K841" s="78"/>
      <c r="L841" s="78"/>
      <c r="M841" s="78"/>
      <c r="N841" s="78"/>
      <c r="O841" s="78"/>
      <c r="P841" s="78"/>
      <c r="Q841" s="78"/>
      <c r="R841" s="78"/>
      <c r="S841" s="78"/>
      <c r="T841" s="78"/>
      <c r="U841" s="78"/>
      <c r="V841" s="78"/>
      <c r="W841" s="79"/>
      <c r="X841" s="79"/>
    </row>
    <row r="842" spans="1:24" ht="39.75" customHeight="1" x14ac:dyDescent="0.3">
      <c r="A842" s="78"/>
      <c r="B842" s="78"/>
      <c r="C842" s="78"/>
      <c r="D842" s="78"/>
      <c r="E842" s="78"/>
      <c r="F842" s="78"/>
      <c r="G842" s="78"/>
      <c r="H842" s="78"/>
      <c r="I842" s="78"/>
      <c r="J842" s="78"/>
      <c r="K842" s="78"/>
      <c r="L842" s="78"/>
      <c r="M842" s="78"/>
      <c r="N842" s="78"/>
      <c r="O842" s="78"/>
      <c r="P842" s="78"/>
      <c r="Q842" s="78"/>
      <c r="R842" s="78"/>
      <c r="S842" s="78"/>
      <c r="T842" s="78"/>
      <c r="U842" s="78"/>
      <c r="V842" s="78"/>
      <c r="W842" s="79"/>
      <c r="X842" s="79"/>
    </row>
    <row r="843" spans="1:24" ht="39.75" customHeight="1" x14ac:dyDescent="0.3">
      <c r="A843" s="78"/>
      <c r="B843" s="78"/>
      <c r="C843" s="78"/>
      <c r="D843" s="78"/>
      <c r="E843" s="78"/>
      <c r="F843" s="78"/>
      <c r="G843" s="78"/>
      <c r="H843" s="78"/>
      <c r="I843" s="78"/>
      <c r="J843" s="78"/>
      <c r="K843" s="78"/>
      <c r="L843" s="78"/>
      <c r="M843" s="78"/>
      <c r="N843" s="78"/>
      <c r="O843" s="78"/>
      <c r="P843" s="78"/>
      <c r="Q843" s="78"/>
      <c r="R843" s="78"/>
      <c r="S843" s="78"/>
      <c r="T843" s="78"/>
      <c r="U843" s="78"/>
      <c r="V843" s="78"/>
      <c r="W843" s="79"/>
      <c r="X843" s="79"/>
    </row>
    <row r="844" spans="1:24" ht="39.75" customHeight="1" x14ac:dyDescent="0.3">
      <c r="A844" s="78"/>
      <c r="B844" s="78"/>
      <c r="C844" s="78"/>
      <c r="D844" s="78"/>
      <c r="E844" s="78"/>
      <c r="F844" s="78"/>
      <c r="G844" s="78"/>
      <c r="H844" s="78"/>
      <c r="I844" s="78"/>
      <c r="J844" s="78"/>
      <c r="K844" s="78"/>
      <c r="L844" s="78"/>
      <c r="M844" s="78"/>
      <c r="N844" s="78"/>
      <c r="O844" s="78"/>
      <c r="P844" s="78"/>
      <c r="Q844" s="78"/>
      <c r="R844" s="78"/>
      <c r="S844" s="78"/>
      <c r="T844" s="78"/>
      <c r="U844" s="78"/>
      <c r="V844" s="78"/>
      <c r="W844" s="79"/>
      <c r="X844" s="79"/>
    </row>
    <row r="845" spans="1:24" ht="39.75" customHeight="1" x14ac:dyDescent="0.3">
      <c r="A845" s="78"/>
      <c r="B845" s="78"/>
      <c r="C845" s="78"/>
      <c r="D845" s="78"/>
      <c r="E845" s="78"/>
      <c r="F845" s="78"/>
      <c r="G845" s="78"/>
      <c r="H845" s="78"/>
      <c r="I845" s="78"/>
      <c r="J845" s="78"/>
      <c r="K845" s="78"/>
      <c r="L845" s="78"/>
      <c r="M845" s="78"/>
      <c r="N845" s="78"/>
      <c r="O845" s="78"/>
      <c r="P845" s="78"/>
      <c r="Q845" s="78"/>
      <c r="R845" s="78"/>
      <c r="S845" s="78"/>
      <c r="T845" s="78"/>
      <c r="U845" s="78"/>
      <c r="V845" s="78"/>
      <c r="W845" s="79"/>
      <c r="X845" s="79"/>
    </row>
    <row r="846" spans="1:24" ht="39.75" customHeight="1" x14ac:dyDescent="0.3">
      <c r="A846" s="78"/>
      <c r="B846" s="78"/>
      <c r="C846" s="78"/>
      <c r="D846" s="78"/>
      <c r="E846" s="78"/>
      <c r="F846" s="78"/>
      <c r="G846" s="78"/>
      <c r="H846" s="78"/>
      <c r="I846" s="78"/>
      <c r="J846" s="78"/>
      <c r="K846" s="78"/>
      <c r="L846" s="78"/>
      <c r="M846" s="78"/>
      <c r="N846" s="78"/>
      <c r="O846" s="78"/>
      <c r="P846" s="78"/>
      <c r="Q846" s="78"/>
      <c r="R846" s="78"/>
      <c r="S846" s="78"/>
      <c r="T846" s="78"/>
      <c r="U846" s="78"/>
      <c r="V846" s="78"/>
      <c r="W846" s="79"/>
      <c r="X846" s="79"/>
    </row>
    <row r="847" spans="1:24" ht="39.75" customHeight="1" x14ac:dyDescent="0.3">
      <c r="A847" s="78"/>
      <c r="B847" s="78"/>
      <c r="C847" s="78"/>
      <c r="D847" s="78"/>
      <c r="E847" s="78"/>
      <c r="F847" s="78"/>
      <c r="G847" s="78"/>
      <c r="H847" s="78"/>
      <c r="I847" s="78"/>
      <c r="J847" s="78"/>
      <c r="K847" s="78"/>
      <c r="L847" s="78"/>
      <c r="M847" s="78"/>
      <c r="N847" s="78"/>
      <c r="O847" s="78"/>
      <c r="P847" s="78"/>
      <c r="Q847" s="78"/>
      <c r="R847" s="78"/>
      <c r="S847" s="78"/>
      <c r="T847" s="78"/>
      <c r="U847" s="78"/>
      <c r="V847" s="78"/>
      <c r="W847" s="79"/>
      <c r="X847" s="79"/>
    </row>
    <row r="848" spans="1:24" ht="39.75" customHeight="1" x14ac:dyDescent="0.3">
      <c r="A848" s="78"/>
      <c r="B848" s="78"/>
      <c r="C848" s="78"/>
      <c r="D848" s="78"/>
      <c r="E848" s="78"/>
      <c r="F848" s="78"/>
      <c r="G848" s="78"/>
      <c r="H848" s="78"/>
      <c r="I848" s="78"/>
      <c r="J848" s="78"/>
      <c r="K848" s="78"/>
      <c r="L848" s="78"/>
      <c r="M848" s="78"/>
      <c r="N848" s="78"/>
      <c r="O848" s="78"/>
      <c r="P848" s="78"/>
      <c r="Q848" s="78"/>
      <c r="R848" s="78"/>
      <c r="S848" s="78"/>
      <c r="T848" s="78"/>
      <c r="U848" s="78"/>
      <c r="V848" s="78"/>
      <c r="W848" s="79"/>
      <c r="X848" s="79"/>
    </row>
    <row r="849" spans="1:24" ht="39.75" customHeight="1" x14ac:dyDescent="0.3">
      <c r="A849" s="78"/>
      <c r="B849" s="78"/>
      <c r="C849" s="78"/>
      <c r="D849" s="78"/>
      <c r="E849" s="78"/>
      <c r="F849" s="78"/>
      <c r="G849" s="78"/>
      <c r="H849" s="78"/>
      <c r="I849" s="78"/>
      <c r="J849" s="78"/>
      <c r="K849" s="78"/>
      <c r="L849" s="78"/>
      <c r="M849" s="78"/>
      <c r="N849" s="78"/>
      <c r="O849" s="78"/>
      <c r="P849" s="78"/>
      <c r="Q849" s="78"/>
      <c r="R849" s="78"/>
      <c r="S849" s="78"/>
      <c r="T849" s="78"/>
      <c r="U849" s="78"/>
      <c r="V849" s="78"/>
      <c r="W849" s="79"/>
      <c r="X849" s="79"/>
    </row>
    <row r="850" spans="1:24" ht="39.75" customHeight="1" x14ac:dyDescent="0.3">
      <c r="A850" s="78"/>
      <c r="B850" s="78"/>
      <c r="C850" s="78"/>
      <c r="D850" s="78"/>
      <c r="E850" s="78"/>
      <c r="F850" s="78"/>
      <c r="G850" s="78"/>
      <c r="H850" s="78"/>
      <c r="I850" s="78"/>
      <c r="J850" s="78"/>
      <c r="K850" s="78"/>
      <c r="L850" s="78"/>
      <c r="M850" s="78"/>
      <c r="N850" s="78"/>
      <c r="O850" s="78"/>
      <c r="P850" s="78"/>
      <c r="Q850" s="78"/>
      <c r="R850" s="78"/>
      <c r="S850" s="78"/>
      <c r="T850" s="78"/>
      <c r="U850" s="78"/>
      <c r="V850" s="78"/>
      <c r="W850" s="79"/>
      <c r="X850" s="79"/>
    </row>
    <row r="851" spans="1:24" ht="39.75" customHeight="1" x14ac:dyDescent="0.3">
      <c r="A851" s="78"/>
      <c r="B851" s="78"/>
      <c r="C851" s="78"/>
      <c r="D851" s="78"/>
      <c r="E851" s="78"/>
      <c r="F851" s="78"/>
      <c r="G851" s="78"/>
      <c r="H851" s="78"/>
      <c r="I851" s="78"/>
      <c r="J851" s="78"/>
      <c r="K851" s="78"/>
      <c r="L851" s="78"/>
      <c r="M851" s="78"/>
      <c r="N851" s="78"/>
      <c r="O851" s="78"/>
      <c r="P851" s="78"/>
      <c r="Q851" s="78"/>
      <c r="R851" s="78"/>
      <c r="S851" s="78"/>
      <c r="T851" s="78"/>
      <c r="U851" s="78"/>
      <c r="V851" s="78"/>
      <c r="W851" s="79"/>
      <c r="X851" s="79"/>
    </row>
    <row r="852" spans="1:24" ht="39.75" customHeight="1" x14ac:dyDescent="0.3">
      <c r="A852" s="78"/>
      <c r="B852" s="78"/>
      <c r="C852" s="78"/>
      <c r="D852" s="78"/>
      <c r="E852" s="78"/>
      <c r="F852" s="78"/>
      <c r="G852" s="78"/>
      <c r="H852" s="78"/>
      <c r="I852" s="78"/>
      <c r="J852" s="78"/>
      <c r="K852" s="78"/>
      <c r="L852" s="78"/>
      <c r="M852" s="78"/>
      <c r="N852" s="78"/>
      <c r="O852" s="78"/>
      <c r="P852" s="78"/>
      <c r="Q852" s="78"/>
      <c r="R852" s="78"/>
      <c r="S852" s="78"/>
      <c r="T852" s="78"/>
      <c r="U852" s="78"/>
      <c r="V852" s="78"/>
      <c r="W852" s="79"/>
      <c r="X852" s="79"/>
    </row>
    <row r="853" spans="1:24" ht="39.75" customHeight="1" x14ac:dyDescent="0.3">
      <c r="A853" s="78"/>
      <c r="B853" s="78"/>
      <c r="C853" s="78"/>
      <c r="D853" s="78"/>
      <c r="E853" s="78"/>
      <c r="F853" s="78"/>
      <c r="G853" s="78"/>
      <c r="H853" s="78"/>
      <c r="I853" s="78"/>
      <c r="J853" s="78"/>
      <c r="K853" s="78"/>
      <c r="L853" s="78"/>
      <c r="M853" s="78"/>
      <c r="N853" s="78"/>
      <c r="O853" s="78"/>
      <c r="P853" s="78"/>
      <c r="Q853" s="78"/>
      <c r="R853" s="78"/>
      <c r="S853" s="78"/>
      <c r="T853" s="78"/>
      <c r="U853" s="78"/>
      <c r="V853" s="78"/>
      <c r="W853" s="79"/>
      <c r="X853" s="79"/>
    </row>
    <row r="854" spans="1:24" ht="39.75" customHeight="1" x14ac:dyDescent="0.3">
      <c r="A854" s="78"/>
      <c r="B854" s="78"/>
      <c r="C854" s="78"/>
      <c r="D854" s="78"/>
      <c r="E854" s="78"/>
      <c r="F854" s="78"/>
      <c r="G854" s="78"/>
      <c r="H854" s="78"/>
      <c r="I854" s="78"/>
      <c r="J854" s="78"/>
      <c r="K854" s="78"/>
      <c r="L854" s="78"/>
      <c r="M854" s="78"/>
      <c r="N854" s="78"/>
      <c r="O854" s="78"/>
      <c r="P854" s="78"/>
      <c r="Q854" s="78"/>
      <c r="R854" s="78"/>
      <c r="S854" s="78"/>
      <c r="T854" s="78"/>
      <c r="U854" s="78"/>
      <c r="V854" s="78"/>
      <c r="W854" s="79"/>
      <c r="X854" s="79"/>
    </row>
    <row r="855" spans="1:24" ht="39.75" customHeight="1" x14ac:dyDescent="0.3">
      <c r="A855" s="78"/>
      <c r="B855" s="78"/>
      <c r="C855" s="78"/>
      <c r="D855" s="78"/>
      <c r="E855" s="78"/>
      <c r="F855" s="78"/>
      <c r="G855" s="78"/>
      <c r="H855" s="78"/>
      <c r="I855" s="78"/>
      <c r="J855" s="78"/>
      <c r="K855" s="78"/>
      <c r="L855" s="78"/>
      <c r="M855" s="78"/>
      <c r="N855" s="78"/>
      <c r="O855" s="78"/>
      <c r="P855" s="78"/>
      <c r="Q855" s="78"/>
      <c r="R855" s="78"/>
      <c r="S855" s="78"/>
      <c r="T855" s="78"/>
      <c r="U855" s="78"/>
      <c r="V855" s="78"/>
      <c r="W855" s="79"/>
      <c r="X855" s="79"/>
    </row>
    <row r="856" spans="1:24" ht="39.75" customHeight="1" x14ac:dyDescent="0.3">
      <c r="A856" s="78"/>
      <c r="B856" s="78"/>
      <c r="C856" s="78"/>
      <c r="D856" s="78"/>
      <c r="E856" s="78"/>
      <c r="F856" s="78"/>
      <c r="G856" s="78"/>
      <c r="H856" s="78"/>
      <c r="I856" s="78"/>
      <c r="J856" s="78"/>
      <c r="K856" s="78"/>
      <c r="L856" s="78"/>
      <c r="M856" s="78"/>
      <c r="N856" s="78"/>
      <c r="O856" s="78"/>
      <c r="P856" s="78"/>
      <c r="Q856" s="78"/>
      <c r="R856" s="78"/>
      <c r="S856" s="78"/>
      <c r="T856" s="78"/>
      <c r="U856" s="78"/>
      <c r="V856" s="78"/>
      <c r="W856" s="79"/>
      <c r="X856" s="79"/>
    </row>
    <row r="857" spans="1:24" ht="39.75" customHeight="1" x14ac:dyDescent="0.3">
      <c r="A857" s="78"/>
      <c r="B857" s="78"/>
      <c r="C857" s="78"/>
      <c r="D857" s="78"/>
      <c r="E857" s="78"/>
      <c r="F857" s="78"/>
      <c r="G857" s="78"/>
      <c r="H857" s="78"/>
      <c r="I857" s="78"/>
      <c r="J857" s="78"/>
      <c r="K857" s="78"/>
      <c r="L857" s="78"/>
      <c r="M857" s="78"/>
      <c r="N857" s="78"/>
      <c r="O857" s="78"/>
      <c r="P857" s="78"/>
      <c r="Q857" s="78"/>
      <c r="R857" s="78"/>
      <c r="S857" s="78"/>
      <c r="T857" s="78"/>
      <c r="U857" s="78"/>
      <c r="V857" s="78"/>
      <c r="W857" s="79"/>
      <c r="X857" s="79"/>
    </row>
    <row r="858" spans="1:24" ht="39.75" customHeight="1" x14ac:dyDescent="0.3">
      <c r="A858" s="78"/>
      <c r="B858" s="78"/>
      <c r="C858" s="78"/>
      <c r="D858" s="78"/>
      <c r="E858" s="78"/>
      <c r="F858" s="78"/>
      <c r="G858" s="78"/>
      <c r="H858" s="78"/>
      <c r="I858" s="78"/>
      <c r="J858" s="78"/>
      <c r="K858" s="78"/>
      <c r="L858" s="78"/>
      <c r="M858" s="78"/>
      <c r="N858" s="78"/>
      <c r="O858" s="78"/>
      <c r="P858" s="78"/>
      <c r="Q858" s="78"/>
      <c r="R858" s="78"/>
      <c r="S858" s="78"/>
      <c r="T858" s="78"/>
      <c r="U858" s="78"/>
      <c r="V858" s="78"/>
      <c r="W858" s="79"/>
      <c r="X858" s="79"/>
    </row>
    <row r="859" spans="1:24" ht="39.75" customHeight="1" x14ac:dyDescent="0.3">
      <c r="A859" s="78"/>
      <c r="B859" s="78"/>
      <c r="C859" s="78"/>
      <c r="D859" s="78"/>
      <c r="E859" s="78"/>
      <c r="F859" s="78"/>
      <c r="G859" s="78"/>
      <c r="H859" s="78"/>
      <c r="I859" s="78"/>
      <c r="J859" s="78"/>
      <c r="K859" s="78"/>
      <c r="L859" s="78"/>
      <c r="M859" s="78"/>
      <c r="N859" s="78"/>
      <c r="O859" s="78"/>
      <c r="P859" s="78"/>
      <c r="Q859" s="78"/>
      <c r="R859" s="78"/>
      <c r="S859" s="78"/>
      <c r="T859" s="78"/>
      <c r="U859" s="78"/>
      <c r="V859" s="78"/>
      <c r="W859" s="79"/>
      <c r="X859" s="79"/>
    </row>
    <row r="860" spans="1:24" ht="39.75" customHeight="1" x14ac:dyDescent="0.3">
      <c r="A860" s="78"/>
      <c r="B860" s="78"/>
      <c r="C860" s="78"/>
      <c r="D860" s="78"/>
      <c r="E860" s="78"/>
      <c r="F860" s="78"/>
      <c r="G860" s="78"/>
      <c r="H860" s="78"/>
      <c r="I860" s="78"/>
      <c r="J860" s="78"/>
      <c r="K860" s="78"/>
      <c r="L860" s="78"/>
      <c r="M860" s="78"/>
      <c r="N860" s="78"/>
      <c r="O860" s="78"/>
      <c r="P860" s="78"/>
      <c r="Q860" s="78"/>
      <c r="R860" s="78"/>
      <c r="S860" s="78"/>
      <c r="T860" s="78"/>
      <c r="U860" s="78"/>
      <c r="V860" s="78"/>
      <c r="W860" s="79"/>
      <c r="X860" s="79"/>
    </row>
    <row r="861" spans="1:24" ht="39.75" customHeight="1" x14ac:dyDescent="0.3">
      <c r="A861" s="78"/>
      <c r="B861" s="78"/>
      <c r="C861" s="78"/>
      <c r="D861" s="78"/>
      <c r="E861" s="78"/>
      <c r="F861" s="78"/>
      <c r="G861" s="78"/>
      <c r="H861" s="78"/>
      <c r="I861" s="78"/>
      <c r="J861" s="78"/>
      <c r="K861" s="78"/>
      <c r="L861" s="78"/>
      <c r="M861" s="78"/>
      <c r="N861" s="78"/>
      <c r="O861" s="78"/>
      <c r="P861" s="78"/>
      <c r="Q861" s="78"/>
      <c r="R861" s="78"/>
      <c r="S861" s="78"/>
      <c r="T861" s="78"/>
      <c r="U861" s="78"/>
      <c r="V861" s="78"/>
      <c r="W861" s="79"/>
      <c r="X861" s="79"/>
    </row>
    <row r="862" spans="1:24" ht="39.75" customHeight="1" x14ac:dyDescent="0.3">
      <c r="A862" s="78"/>
      <c r="B862" s="78"/>
      <c r="C862" s="78"/>
      <c r="D862" s="78"/>
      <c r="E862" s="78"/>
      <c r="F862" s="78"/>
      <c r="G862" s="78"/>
      <c r="H862" s="78"/>
      <c r="I862" s="78"/>
      <c r="J862" s="78"/>
      <c r="K862" s="78"/>
      <c r="L862" s="78"/>
      <c r="M862" s="78"/>
      <c r="N862" s="78"/>
      <c r="O862" s="78"/>
      <c r="P862" s="78"/>
      <c r="Q862" s="78"/>
      <c r="R862" s="78"/>
      <c r="S862" s="78"/>
      <c r="T862" s="78"/>
      <c r="U862" s="78"/>
      <c r="V862" s="78"/>
      <c r="W862" s="79"/>
      <c r="X862" s="79"/>
    </row>
    <row r="863" spans="1:24" ht="39.75" customHeight="1" x14ac:dyDescent="0.3">
      <c r="A863" s="78"/>
      <c r="B863" s="78"/>
      <c r="C863" s="78"/>
      <c r="D863" s="78"/>
      <c r="E863" s="78"/>
      <c r="F863" s="78"/>
      <c r="G863" s="78"/>
      <c r="H863" s="78"/>
      <c r="I863" s="78"/>
      <c r="J863" s="78"/>
      <c r="K863" s="78"/>
      <c r="L863" s="78"/>
      <c r="M863" s="78"/>
      <c r="N863" s="78"/>
      <c r="O863" s="78"/>
      <c r="P863" s="78"/>
      <c r="Q863" s="78"/>
      <c r="R863" s="78"/>
      <c r="S863" s="78"/>
      <c r="T863" s="78"/>
      <c r="U863" s="78"/>
      <c r="V863" s="78"/>
      <c r="W863" s="79"/>
      <c r="X863" s="79"/>
    </row>
    <row r="864" spans="1:24" ht="39.75" customHeight="1" x14ac:dyDescent="0.3">
      <c r="A864" s="78"/>
      <c r="B864" s="78"/>
      <c r="C864" s="78"/>
      <c r="D864" s="78"/>
      <c r="E864" s="78"/>
      <c r="F864" s="78"/>
      <c r="G864" s="78"/>
      <c r="H864" s="78"/>
      <c r="I864" s="78"/>
      <c r="J864" s="78"/>
      <c r="K864" s="78"/>
      <c r="L864" s="78"/>
      <c r="M864" s="78"/>
      <c r="N864" s="78"/>
      <c r="O864" s="78"/>
      <c r="P864" s="78"/>
      <c r="Q864" s="78"/>
      <c r="R864" s="78"/>
      <c r="S864" s="78"/>
      <c r="T864" s="78"/>
      <c r="U864" s="78"/>
      <c r="V864" s="78"/>
      <c r="W864" s="79"/>
      <c r="X864" s="79"/>
    </row>
    <row r="865" spans="1:24" ht="39.75" customHeight="1" x14ac:dyDescent="0.3">
      <c r="A865" s="78"/>
      <c r="B865" s="78"/>
      <c r="C865" s="78"/>
      <c r="D865" s="78"/>
      <c r="E865" s="78"/>
      <c r="F865" s="78"/>
      <c r="G865" s="78"/>
      <c r="H865" s="78"/>
      <c r="I865" s="78"/>
      <c r="J865" s="78"/>
      <c r="K865" s="78"/>
      <c r="L865" s="78"/>
      <c r="M865" s="78"/>
      <c r="N865" s="78"/>
      <c r="O865" s="78"/>
      <c r="P865" s="78"/>
      <c r="Q865" s="78"/>
      <c r="R865" s="78"/>
      <c r="S865" s="78"/>
      <c r="T865" s="78"/>
      <c r="U865" s="78"/>
      <c r="V865" s="78"/>
      <c r="W865" s="79"/>
      <c r="X865" s="79"/>
    </row>
    <row r="866" spans="1:24" ht="39.75" customHeight="1" x14ac:dyDescent="0.3">
      <c r="A866" s="78"/>
      <c r="B866" s="78"/>
      <c r="C866" s="78"/>
      <c r="D866" s="78"/>
      <c r="E866" s="78"/>
      <c r="F866" s="78"/>
      <c r="G866" s="78"/>
      <c r="H866" s="78"/>
      <c r="I866" s="78"/>
      <c r="J866" s="78"/>
      <c r="K866" s="78"/>
      <c r="L866" s="78"/>
      <c r="M866" s="78"/>
      <c r="N866" s="78"/>
      <c r="O866" s="78"/>
      <c r="P866" s="78"/>
      <c r="Q866" s="78"/>
      <c r="R866" s="78"/>
      <c r="S866" s="78"/>
      <c r="T866" s="78"/>
      <c r="U866" s="78"/>
      <c r="V866" s="78"/>
      <c r="W866" s="79"/>
      <c r="X866" s="79"/>
    </row>
    <row r="867" spans="1:24" ht="39.75" customHeight="1" x14ac:dyDescent="0.3">
      <c r="A867" s="78"/>
      <c r="B867" s="78"/>
      <c r="C867" s="78"/>
      <c r="D867" s="78"/>
      <c r="E867" s="78"/>
      <c r="F867" s="78"/>
      <c r="G867" s="78"/>
      <c r="H867" s="78"/>
      <c r="I867" s="78"/>
      <c r="J867" s="78"/>
      <c r="K867" s="78"/>
      <c r="L867" s="78"/>
      <c r="M867" s="78"/>
      <c r="N867" s="78"/>
      <c r="O867" s="78"/>
      <c r="P867" s="78"/>
      <c r="Q867" s="78"/>
      <c r="R867" s="78"/>
      <c r="S867" s="78"/>
      <c r="T867" s="78"/>
      <c r="U867" s="78"/>
      <c r="V867" s="78"/>
      <c r="W867" s="79"/>
      <c r="X867" s="79"/>
    </row>
    <row r="868" spans="1:24" ht="39.75" customHeight="1" x14ac:dyDescent="0.3">
      <c r="A868" s="78"/>
      <c r="B868" s="78"/>
      <c r="C868" s="78"/>
      <c r="D868" s="78"/>
      <c r="E868" s="78"/>
      <c r="F868" s="78"/>
      <c r="G868" s="78"/>
      <c r="H868" s="78"/>
      <c r="I868" s="78"/>
      <c r="J868" s="78"/>
      <c r="K868" s="78"/>
      <c r="L868" s="78"/>
      <c r="M868" s="78"/>
      <c r="N868" s="78"/>
      <c r="O868" s="78"/>
      <c r="P868" s="78"/>
      <c r="Q868" s="78"/>
      <c r="R868" s="78"/>
      <c r="S868" s="78"/>
      <c r="T868" s="78"/>
      <c r="U868" s="78"/>
      <c r="V868" s="78"/>
      <c r="W868" s="79"/>
      <c r="X868" s="79"/>
    </row>
    <row r="869" spans="1:24" ht="39.75" customHeight="1" x14ac:dyDescent="0.3">
      <c r="A869" s="78"/>
      <c r="B869" s="78"/>
      <c r="C869" s="78"/>
      <c r="D869" s="78"/>
      <c r="E869" s="78"/>
      <c r="F869" s="78"/>
      <c r="G869" s="78"/>
      <c r="H869" s="78"/>
      <c r="I869" s="78"/>
      <c r="J869" s="78"/>
      <c r="K869" s="78"/>
      <c r="L869" s="78"/>
      <c r="M869" s="78"/>
      <c r="N869" s="78"/>
      <c r="O869" s="78"/>
      <c r="P869" s="78"/>
      <c r="Q869" s="78"/>
      <c r="R869" s="78"/>
      <c r="S869" s="78"/>
      <c r="T869" s="78"/>
      <c r="U869" s="78"/>
      <c r="V869" s="78"/>
      <c r="W869" s="79"/>
      <c r="X869" s="79"/>
    </row>
    <row r="870" spans="1:24" ht="39.75" customHeight="1" x14ac:dyDescent="0.3">
      <c r="A870" s="78"/>
      <c r="B870" s="78"/>
      <c r="C870" s="78"/>
      <c r="D870" s="78"/>
      <c r="E870" s="78"/>
      <c r="F870" s="78"/>
      <c r="G870" s="78"/>
      <c r="H870" s="78"/>
      <c r="I870" s="78"/>
      <c r="J870" s="78"/>
      <c r="K870" s="78"/>
      <c r="L870" s="78"/>
      <c r="M870" s="78"/>
      <c r="N870" s="78"/>
      <c r="O870" s="78"/>
      <c r="P870" s="78"/>
      <c r="Q870" s="78"/>
      <c r="R870" s="78"/>
      <c r="S870" s="78"/>
      <c r="T870" s="78"/>
      <c r="U870" s="78"/>
      <c r="V870" s="78"/>
      <c r="W870" s="79"/>
      <c r="X870" s="79"/>
    </row>
    <row r="871" spans="1:24" ht="39.75" customHeight="1" x14ac:dyDescent="0.3">
      <c r="A871" s="78"/>
      <c r="B871" s="78"/>
      <c r="C871" s="78"/>
      <c r="D871" s="78"/>
      <c r="E871" s="78"/>
      <c r="F871" s="78"/>
      <c r="G871" s="78"/>
      <c r="H871" s="78"/>
      <c r="I871" s="78"/>
      <c r="J871" s="78"/>
      <c r="K871" s="78"/>
      <c r="L871" s="78"/>
      <c r="M871" s="78"/>
      <c r="N871" s="78"/>
      <c r="O871" s="78"/>
      <c r="P871" s="78"/>
      <c r="Q871" s="78"/>
      <c r="R871" s="78"/>
      <c r="S871" s="78"/>
      <c r="T871" s="78"/>
      <c r="U871" s="78"/>
      <c r="V871" s="78"/>
      <c r="W871" s="79"/>
      <c r="X871" s="79"/>
    </row>
    <row r="872" spans="1:24" ht="39.75" customHeight="1" x14ac:dyDescent="0.3">
      <c r="A872" s="78"/>
      <c r="B872" s="78"/>
      <c r="C872" s="78"/>
      <c r="D872" s="78"/>
      <c r="E872" s="78"/>
      <c r="F872" s="78"/>
      <c r="G872" s="78"/>
      <c r="H872" s="78"/>
      <c r="I872" s="78"/>
      <c r="J872" s="78"/>
      <c r="K872" s="78"/>
      <c r="L872" s="78"/>
      <c r="M872" s="78"/>
      <c r="N872" s="78"/>
      <c r="O872" s="78"/>
      <c r="P872" s="78"/>
      <c r="Q872" s="78"/>
      <c r="R872" s="78"/>
      <c r="S872" s="78"/>
      <c r="T872" s="78"/>
      <c r="U872" s="78"/>
      <c r="V872" s="78"/>
      <c r="W872" s="79"/>
      <c r="X872" s="79"/>
    </row>
    <row r="873" spans="1:24" ht="39.75" customHeight="1" x14ac:dyDescent="0.3">
      <c r="A873" s="78"/>
      <c r="B873" s="78"/>
      <c r="C873" s="78"/>
      <c r="D873" s="78"/>
      <c r="E873" s="78"/>
      <c r="F873" s="78"/>
      <c r="G873" s="78"/>
      <c r="H873" s="78"/>
      <c r="I873" s="78"/>
      <c r="J873" s="78"/>
      <c r="K873" s="78"/>
      <c r="L873" s="78"/>
      <c r="M873" s="78"/>
      <c r="N873" s="78"/>
      <c r="O873" s="78"/>
      <c r="P873" s="78"/>
      <c r="Q873" s="78"/>
      <c r="R873" s="78"/>
      <c r="S873" s="78"/>
      <c r="T873" s="78"/>
      <c r="U873" s="78"/>
      <c r="V873" s="78"/>
      <c r="W873" s="79"/>
      <c r="X873" s="79"/>
    </row>
    <row r="874" spans="1:24" ht="39.75" customHeight="1" x14ac:dyDescent="0.3">
      <c r="A874" s="78"/>
      <c r="B874" s="78"/>
      <c r="C874" s="78"/>
      <c r="D874" s="78"/>
      <c r="E874" s="78"/>
      <c r="F874" s="78"/>
      <c r="G874" s="78"/>
      <c r="H874" s="78"/>
      <c r="I874" s="78"/>
      <c r="J874" s="78"/>
      <c r="K874" s="78"/>
      <c r="L874" s="78"/>
      <c r="M874" s="78"/>
      <c r="N874" s="78"/>
      <c r="O874" s="78"/>
      <c r="P874" s="78"/>
      <c r="Q874" s="78"/>
      <c r="R874" s="78"/>
      <c r="S874" s="78"/>
      <c r="T874" s="78"/>
      <c r="U874" s="78"/>
      <c r="V874" s="78"/>
      <c r="W874" s="79"/>
      <c r="X874" s="79"/>
    </row>
    <row r="875" spans="1:24" ht="39.75" customHeight="1" x14ac:dyDescent="0.3">
      <c r="A875" s="78"/>
      <c r="B875" s="78"/>
      <c r="C875" s="78"/>
      <c r="D875" s="78"/>
      <c r="E875" s="78"/>
      <c r="F875" s="78"/>
      <c r="G875" s="78"/>
      <c r="H875" s="78"/>
      <c r="I875" s="78"/>
      <c r="J875" s="78"/>
      <c r="K875" s="78"/>
      <c r="L875" s="78"/>
      <c r="M875" s="78"/>
      <c r="N875" s="78"/>
      <c r="O875" s="78"/>
      <c r="P875" s="78"/>
      <c r="Q875" s="78"/>
      <c r="R875" s="78"/>
      <c r="S875" s="78"/>
      <c r="T875" s="78"/>
      <c r="U875" s="78"/>
      <c r="V875" s="78"/>
      <c r="W875" s="79"/>
      <c r="X875" s="79"/>
    </row>
    <row r="876" spans="1:24" ht="39.75" customHeight="1" x14ac:dyDescent="0.3">
      <c r="A876" s="78"/>
      <c r="B876" s="78"/>
      <c r="C876" s="78"/>
      <c r="D876" s="78"/>
      <c r="E876" s="78"/>
      <c r="F876" s="78"/>
      <c r="G876" s="78"/>
      <c r="H876" s="78"/>
      <c r="I876" s="78"/>
      <c r="J876" s="78"/>
      <c r="K876" s="78"/>
      <c r="L876" s="78"/>
      <c r="M876" s="78"/>
      <c r="N876" s="78"/>
      <c r="O876" s="78"/>
      <c r="P876" s="78"/>
      <c r="Q876" s="78"/>
      <c r="R876" s="78"/>
      <c r="S876" s="78"/>
      <c r="T876" s="78"/>
      <c r="U876" s="78"/>
      <c r="V876" s="78"/>
      <c r="W876" s="79"/>
      <c r="X876" s="79"/>
    </row>
    <row r="877" spans="1:24" ht="39.75" customHeight="1" x14ac:dyDescent="0.3">
      <c r="A877" s="78"/>
      <c r="B877" s="78"/>
      <c r="C877" s="78"/>
      <c r="D877" s="78"/>
      <c r="E877" s="78"/>
      <c r="F877" s="78"/>
      <c r="G877" s="78"/>
      <c r="H877" s="78"/>
      <c r="I877" s="78"/>
      <c r="J877" s="78"/>
      <c r="K877" s="78"/>
      <c r="L877" s="78"/>
      <c r="M877" s="78"/>
      <c r="N877" s="78"/>
      <c r="O877" s="78"/>
      <c r="P877" s="78"/>
      <c r="Q877" s="78"/>
      <c r="R877" s="78"/>
      <c r="S877" s="78"/>
      <c r="T877" s="78"/>
      <c r="U877" s="78"/>
      <c r="V877" s="78"/>
      <c r="W877" s="79"/>
      <c r="X877" s="79"/>
    </row>
    <row r="878" spans="1:24" ht="39.75" customHeight="1" x14ac:dyDescent="0.3">
      <c r="A878" s="78"/>
      <c r="B878" s="78"/>
      <c r="C878" s="78"/>
      <c r="D878" s="78"/>
      <c r="E878" s="78"/>
      <c r="F878" s="78"/>
      <c r="G878" s="78"/>
      <c r="H878" s="78"/>
      <c r="I878" s="78"/>
      <c r="J878" s="78"/>
      <c r="K878" s="78"/>
      <c r="L878" s="78"/>
      <c r="M878" s="78"/>
      <c r="N878" s="78"/>
      <c r="O878" s="78"/>
      <c r="P878" s="78"/>
      <c r="Q878" s="78"/>
      <c r="R878" s="78"/>
      <c r="S878" s="78"/>
      <c r="T878" s="78"/>
      <c r="U878" s="78"/>
      <c r="V878" s="78"/>
      <c r="W878" s="79"/>
      <c r="X878" s="79"/>
    </row>
    <row r="879" spans="1:24" ht="39.75" customHeight="1" x14ac:dyDescent="0.3">
      <c r="A879" s="78"/>
      <c r="B879" s="78"/>
      <c r="C879" s="78"/>
      <c r="D879" s="78"/>
      <c r="E879" s="78"/>
      <c r="F879" s="78"/>
      <c r="G879" s="78"/>
      <c r="H879" s="78"/>
      <c r="I879" s="78"/>
      <c r="J879" s="78"/>
      <c r="K879" s="78"/>
      <c r="L879" s="78"/>
      <c r="M879" s="78"/>
      <c r="N879" s="78"/>
      <c r="O879" s="78"/>
      <c r="P879" s="78"/>
      <c r="Q879" s="78"/>
      <c r="R879" s="78"/>
      <c r="S879" s="78"/>
      <c r="T879" s="78"/>
      <c r="U879" s="78"/>
      <c r="V879" s="78"/>
      <c r="W879" s="79"/>
      <c r="X879" s="79"/>
    </row>
    <row r="880" spans="1:24" ht="39.75" customHeight="1" x14ac:dyDescent="0.3">
      <c r="A880" s="78"/>
      <c r="B880" s="78"/>
      <c r="C880" s="78"/>
      <c r="D880" s="78"/>
      <c r="E880" s="78"/>
      <c r="F880" s="78"/>
      <c r="G880" s="78"/>
      <c r="H880" s="78"/>
      <c r="I880" s="78"/>
      <c r="J880" s="78"/>
      <c r="K880" s="78"/>
      <c r="L880" s="78"/>
      <c r="M880" s="78"/>
      <c r="N880" s="78"/>
      <c r="O880" s="78"/>
      <c r="P880" s="78"/>
      <c r="Q880" s="78"/>
      <c r="R880" s="78"/>
      <c r="S880" s="78"/>
      <c r="T880" s="78"/>
      <c r="U880" s="78"/>
      <c r="V880" s="78"/>
      <c r="W880" s="79"/>
      <c r="X880" s="79"/>
    </row>
    <row r="881" spans="1:24" ht="39.75" customHeight="1" x14ac:dyDescent="0.3">
      <c r="A881" s="78"/>
      <c r="B881" s="78"/>
      <c r="C881" s="78"/>
      <c r="D881" s="78"/>
      <c r="E881" s="78"/>
      <c r="F881" s="78"/>
      <c r="G881" s="78"/>
      <c r="H881" s="78"/>
      <c r="I881" s="78"/>
      <c r="J881" s="78"/>
      <c r="K881" s="78"/>
      <c r="L881" s="78"/>
      <c r="M881" s="78"/>
      <c r="N881" s="78"/>
      <c r="O881" s="78"/>
      <c r="P881" s="78"/>
      <c r="Q881" s="78"/>
      <c r="R881" s="78"/>
      <c r="S881" s="78"/>
      <c r="T881" s="78"/>
      <c r="U881" s="78"/>
      <c r="V881" s="78"/>
      <c r="W881" s="79"/>
      <c r="X881" s="79"/>
    </row>
    <row r="882" spans="1:24" ht="39.75" customHeight="1" x14ac:dyDescent="0.3">
      <c r="A882" s="78"/>
      <c r="B882" s="78"/>
      <c r="C882" s="78"/>
      <c r="D882" s="78"/>
      <c r="E882" s="78"/>
      <c r="F882" s="78"/>
      <c r="G882" s="78"/>
      <c r="H882" s="78"/>
      <c r="I882" s="78"/>
      <c r="J882" s="78"/>
      <c r="K882" s="78"/>
      <c r="L882" s="78"/>
      <c r="M882" s="78"/>
      <c r="N882" s="78"/>
      <c r="O882" s="78"/>
      <c r="P882" s="78"/>
      <c r="Q882" s="78"/>
      <c r="R882" s="78"/>
      <c r="S882" s="78"/>
      <c r="T882" s="78"/>
      <c r="U882" s="78"/>
      <c r="V882" s="78"/>
      <c r="W882" s="79"/>
      <c r="X882" s="79"/>
    </row>
    <row r="883" spans="1:24" ht="39.75" customHeight="1" x14ac:dyDescent="0.3">
      <c r="A883" s="78"/>
      <c r="B883" s="78"/>
      <c r="C883" s="78"/>
      <c r="D883" s="78"/>
      <c r="E883" s="78"/>
      <c r="F883" s="78"/>
      <c r="G883" s="78"/>
      <c r="H883" s="78"/>
      <c r="I883" s="78"/>
      <c r="J883" s="78"/>
      <c r="K883" s="78"/>
      <c r="L883" s="78"/>
      <c r="M883" s="78"/>
      <c r="N883" s="78"/>
      <c r="O883" s="78"/>
      <c r="P883" s="78"/>
      <c r="Q883" s="78"/>
      <c r="R883" s="78"/>
      <c r="S883" s="78"/>
      <c r="T883" s="78"/>
      <c r="U883" s="78"/>
      <c r="V883" s="78"/>
      <c r="W883" s="79"/>
      <c r="X883" s="79"/>
    </row>
    <row r="884" spans="1:24" ht="39.75" customHeight="1" x14ac:dyDescent="0.3">
      <c r="A884" s="78"/>
      <c r="B884" s="78"/>
      <c r="C884" s="78"/>
      <c r="D884" s="78"/>
      <c r="E884" s="78"/>
      <c r="F884" s="78"/>
      <c r="G884" s="78"/>
      <c r="H884" s="78"/>
      <c r="I884" s="78"/>
      <c r="J884" s="78"/>
      <c r="K884" s="78"/>
      <c r="L884" s="78"/>
      <c r="M884" s="78"/>
      <c r="N884" s="78"/>
      <c r="O884" s="78"/>
      <c r="P884" s="78"/>
      <c r="Q884" s="78"/>
      <c r="R884" s="78"/>
      <c r="S884" s="78"/>
      <c r="T884" s="78"/>
      <c r="U884" s="78"/>
      <c r="V884" s="78"/>
      <c r="W884" s="79"/>
      <c r="X884" s="79"/>
    </row>
    <row r="885" spans="1:24" ht="39.75" customHeight="1" x14ac:dyDescent="0.3">
      <c r="A885" s="78"/>
      <c r="B885" s="78"/>
      <c r="C885" s="78"/>
      <c r="D885" s="78"/>
      <c r="E885" s="78"/>
      <c r="F885" s="78"/>
      <c r="G885" s="78"/>
      <c r="H885" s="78"/>
      <c r="I885" s="78"/>
      <c r="J885" s="78"/>
      <c r="K885" s="78"/>
      <c r="L885" s="78"/>
      <c r="M885" s="78"/>
      <c r="N885" s="78"/>
      <c r="O885" s="78"/>
      <c r="P885" s="78"/>
      <c r="Q885" s="78"/>
      <c r="R885" s="78"/>
      <c r="S885" s="78"/>
      <c r="T885" s="78"/>
      <c r="U885" s="78"/>
      <c r="V885" s="78"/>
      <c r="W885" s="79"/>
      <c r="X885" s="79"/>
    </row>
    <row r="886" spans="1:24" ht="39.75" customHeight="1" x14ac:dyDescent="0.3">
      <c r="A886" s="78"/>
      <c r="B886" s="78"/>
      <c r="C886" s="78"/>
      <c r="D886" s="78"/>
      <c r="E886" s="78"/>
      <c r="F886" s="78"/>
      <c r="G886" s="78"/>
      <c r="H886" s="78"/>
      <c r="I886" s="78"/>
      <c r="J886" s="78"/>
      <c r="K886" s="78"/>
      <c r="L886" s="78"/>
      <c r="M886" s="78"/>
      <c r="N886" s="78"/>
      <c r="O886" s="78"/>
      <c r="P886" s="78"/>
      <c r="Q886" s="78"/>
      <c r="R886" s="78"/>
      <c r="S886" s="78"/>
      <c r="T886" s="78"/>
      <c r="U886" s="78"/>
      <c r="V886" s="78"/>
      <c r="W886" s="79"/>
      <c r="X886" s="79"/>
    </row>
    <row r="887" spans="1:24" ht="39.75" customHeight="1" x14ac:dyDescent="0.3">
      <c r="A887" s="78"/>
      <c r="B887" s="78"/>
      <c r="C887" s="78"/>
      <c r="D887" s="78"/>
      <c r="E887" s="78"/>
      <c r="F887" s="78"/>
      <c r="G887" s="78"/>
      <c r="H887" s="78"/>
      <c r="I887" s="78"/>
      <c r="J887" s="78"/>
      <c r="K887" s="78"/>
      <c r="L887" s="78"/>
      <c r="M887" s="78"/>
      <c r="N887" s="78"/>
      <c r="O887" s="78"/>
      <c r="P887" s="78"/>
      <c r="Q887" s="78"/>
      <c r="R887" s="78"/>
      <c r="S887" s="78"/>
      <c r="T887" s="78"/>
      <c r="U887" s="78"/>
      <c r="V887" s="78"/>
      <c r="W887" s="79"/>
      <c r="X887" s="79"/>
    </row>
    <row r="888" spans="1:24" ht="39.75" customHeight="1" x14ac:dyDescent="0.3">
      <c r="A888" s="78"/>
      <c r="B888" s="78"/>
      <c r="C888" s="78"/>
      <c r="D888" s="78"/>
      <c r="E888" s="78"/>
      <c r="F888" s="78"/>
      <c r="G888" s="78"/>
      <c r="H888" s="78"/>
      <c r="I888" s="78"/>
      <c r="J888" s="78"/>
      <c r="K888" s="78"/>
      <c r="L888" s="78"/>
      <c r="M888" s="78"/>
      <c r="N888" s="78"/>
      <c r="O888" s="78"/>
      <c r="P888" s="78"/>
      <c r="Q888" s="78"/>
      <c r="R888" s="78"/>
      <c r="S888" s="78"/>
      <c r="T888" s="78"/>
      <c r="U888" s="78"/>
      <c r="V888" s="78"/>
      <c r="W888" s="79"/>
      <c r="X888" s="79"/>
    </row>
    <row r="889" spans="1:24" ht="39.75" customHeight="1" x14ac:dyDescent="0.3">
      <c r="A889" s="78"/>
      <c r="B889" s="78"/>
      <c r="C889" s="78"/>
      <c r="D889" s="78"/>
      <c r="E889" s="78"/>
      <c r="F889" s="78"/>
      <c r="G889" s="78"/>
      <c r="H889" s="78"/>
      <c r="I889" s="78"/>
      <c r="J889" s="78"/>
      <c r="K889" s="78"/>
      <c r="L889" s="78"/>
      <c r="M889" s="78"/>
      <c r="N889" s="78"/>
      <c r="O889" s="78"/>
      <c r="P889" s="78"/>
      <c r="Q889" s="78"/>
      <c r="R889" s="78"/>
      <c r="S889" s="78"/>
      <c r="T889" s="78"/>
      <c r="U889" s="78"/>
      <c r="V889" s="78"/>
      <c r="W889" s="79"/>
      <c r="X889" s="79"/>
    </row>
    <row r="890" spans="1:24" ht="39.75" customHeight="1" x14ac:dyDescent="0.3">
      <c r="A890" s="78"/>
      <c r="B890" s="78"/>
      <c r="C890" s="78"/>
      <c r="D890" s="78"/>
      <c r="E890" s="78"/>
      <c r="F890" s="78"/>
      <c r="G890" s="78"/>
      <c r="H890" s="78"/>
      <c r="I890" s="78"/>
      <c r="J890" s="78"/>
      <c r="K890" s="78"/>
      <c r="L890" s="78"/>
      <c r="M890" s="78"/>
      <c r="N890" s="78"/>
      <c r="O890" s="78"/>
      <c r="P890" s="78"/>
      <c r="Q890" s="78"/>
      <c r="R890" s="78"/>
      <c r="S890" s="78"/>
      <c r="T890" s="78"/>
      <c r="U890" s="78"/>
      <c r="V890" s="78"/>
      <c r="W890" s="79"/>
      <c r="X890" s="79"/>
    </row>
    <row r="891" spans="1:24" ht="39.75" customHeight="1" x14ac:dyDescent="0.3">
      <c r="A891" s="78"/>
      <c r="B891" s="78"/>
      <c r="C891" s="78"/>
      <c r="D891" s="78"/>
      <c r="E891" s="78"/>
      <c r="F891" s="78"/>
      <c r="G891" s="78"/>
      <c r="H891" s="78"/>
      <c r="I891" s="78"/>
      <c r="J891" s="78"/>
      <c r="K891" s="78"/>
      <c r="L891" s="78"/>
      <c r="M891" s="78"/>
      <c r="N891" s="78"/>
      <c r="O891" s="78"/>
      <c r="P891" s="78"/>
      <c r="Q891" s="78"/>
      <c r="R891" s="78"/>
      <c r="S891" s="78"/>
      <c r="T891" s="78"/>
      <c r="U891" s="78"/>
      <c r="V891" s="78"/>
      <c r="W891" s="79"/>
      <c r="X891" s="79"/>
    </row>
    <row r="892" spans="1:24" ht="39.75" customHeight="1" x14ac:dyDescent="0.3">
      <c r="A892" s="78"/>
      <c r="B892" s="78"/>
      <c r="C892" s="78"/>
      <c r="D892" s="78"/>
      <c r="E892" s="78"/>
      <c r="F892" s="78"/>
      <c r="G892" s="78"/>
      <c r="H892" s="78"/>
      <c r="I892" s="78"/>
      <c r="J892" s="78"/>
      <c r="K892" s="78"/>
      <c r="L892" s="78"/>
      <c r="M892" s="78"/>
      <c r="N892" s="78"/>
      <c r="O892" s="78"/>
      <c r="P892" s="78"/>
      <c r="Q892" s="78"/>
      <c r="R892" s="78"/>
      <c r="S892" s="78"/>
      <c r="T892" s="78"/>
      <c r="U892" s="78"/>
      <c r="V892" s="78"/>
      <c r="W892" s="79"/>
      <c r="X892" s="79"/>
    </row>
    <row r="893" spans="1:24" ht="39.75" customHeight="1" x14ac:dyDescent="0.3">
      <c r="A893" s="78"/>
      <c r="B893" s="78"/>
      <c r="C893" s="78"/>
      <c r="D893" s="78"/>
      <c r="E893" s="78"/>
      <c r="F893" s="78"/>
      <c r="G893" s="78"/>
      <c r="H893" s="78"/>
      <c r="I893" s="78"/>
      <c r="J893" s="78"/>
      <c r="K893" s="78"/>
      <c r="L893" s="78"/>
      <c r="M893" s="78"/>
      <c r="N893" s="78"/>
      <c r="O893" s="78"/>
      <c r="P893" s="78"/>
      <c r="Q893" s="78"/>
      <c r="R893" s="78"/>
      <c r="S893" s="78"/>
      <c r="T893" s="78"/>
      <c r="U893" s="78"/>
      <c r="V893" s="78"/>
      <c r="W893" s="79"/>
      <c r="X893" s="79"/>
    </row>
    <row r="894" spans="1:24" ht="39.75" customHeight="1" x14ac:dyDescent="0.3">
      <c r="A894" s="78"/>
      <c r="B894" s="78"/>
      <c r="C894" s="78"/>
      <c r="D894" s="78"/>
      <c r="E894" s="78"/>
      <c r="F894" s="78"/>
      <c r="G894" s="78"/>
      <c r="H894" s="78"/>
      <c r="I894" s="78"/>
      <c r="J894" s="78"/>
      <c r="K894" s="78"/>
      <c r="L894" s="78"/>
      <c r="M894" s="78"/>
      <c r="N894" s="78"/>
      <c r="O894" s="78"/>
      <c r="P894" s="78"/>
      <c r="Q894" s="78"/>
      <c r="R894" s="78"/>
      <c r="S894" s="78"/>
      <c r="T894" s="78"/>
      <c r="U894" s="78"/>
      <c r="V894" s="78"/>
      <c r="W894" s="79"/>
      <c r="X894" s="79"/>
    </row>
    <row r="895" spans="1:24" ht="39.75" customHeight="1" x14ac:dyDescent="0.3">
      <c r="A895" s="78"/>
      <c r="B895" s="78"/>
      <c r="C895" s="78"/>
      <c r="D895" s="78"/>
      <c r="E895" s="78"/>
      <c r="F895" s="78"/>
      <c r="G895" s="78"/>
      <c r="H895" s="78"/>
      <c r="I895" s="78"/>
      <c r="J895" s="78"/>
      <c r="K895" s="78"/>
      <c r="L895" s="78"/>
      <c r="M895" s="78"/>
      <c r="N895" s="78"/>
      <c r="O895" s="78"/>
      <c r="P895" s="78"/>
      <c r="Q895" s="78"/>
      <c r="R895" s="78"/>
      <c r="S895" s="78"/>
      <c r="T895" s="78"/>
      <c r="U895" s="78"/>
      <c r="V895" s="78"/>
      <c r="W895" s="79"/>
      <c r="X895" s="79"/>
    </row>
    <row r="896" spans="1:24" ht="39.75" customHeight="1" x14ac:dyDescent="0.3">
      <c r="A896" s="78"/>
      <c r="B896" s="78"/>
      <c r="C896" s="78"/>
      <c r="D896" s="78"/>
      <c r="E896" s="78"/>
      <c r="F896" s="78"/>
      <c r="G896" s="78"/>
      <c r="H896" s="78"/>
      <c r="I896" s="78"/>
      <c r="J896" s="78"/>
      <c r="K896" s="78"/>
      <c r="L896" s="78"/>
      <c r="M896" s="78"/>
      <c r="N896" s="78"/>
      <c r="O896" s="78"/>
      <c r="P896" s="78"/>
      <c r="Q896" s="78"/>
      <c r="R896" s="78"/>
      <c r="S896" s="78"/>
      <c r="T896" s="78"/>
      <c r="U896" s="78"/>
      <c r="V896" s="78"/>
      <c r="W896" s="79"/>
      <c r="X896" s="79"/>
    </row>
    <row r="897" spans="1:24" ht="39.75" customHeight="1" x14ac:dyDescent="0.3">
      <c r="A897" s="78"/>
      <c r="B897" s="78"/>
      <c r="C897" s="78"/>
      <c r="D897" s="78"/>
      <c r="E897" s="78"/>
      <c r="F897" s="78"/>
      <c r="G897" s="78"/>
      <c r="H897" s="78"/>
      <c r="I897" s="78"/>
      <c r="J897" s="78"/>
      <c r="K897" s="78"/>
      <c r="L897" s="78"/>
      <c r="M897" s="78"/>
      <c r="N897" s="78"/>
      <c r="O897" s="78"/>
      <c r="P897" s="78"/>
      <c r="Q897" s="78"/>
      <c r="R897" s="78"/>
      <c r="S897" s="78"/>
      <c r="T897" s="78"/>
      <c r="U897" s="78"/>
      <c r="V897" s="78"/>
      <c r="W897" s="79"/>
      <c r="X897" s="79"/>
    </row>
    <row r="898" spans="1:24" ht="39.75" customHeight="1" x14ac:dyDescent="0.3">
      <c r="A898" s="78"/>
      <c r="B898" s="78"/>
      <c r="C898" s="78"/>
      <c r="D898" s="78"/>
      <c r="E898" s="78"/>
      <c r="F898" s="78"/>
      <c r="G898" s="78"/>
      <c r="H898" s="78"/>
      <c r="I898" s="78"/>
      <c r="J898" s="78"/>
      <c r="K898" s="78"/>
      <c r="L898" s="78"/>
      <c r="M898" s="78"/>
      <c r="N898" s="78"/>
      <c r="O898" s="78"/>
      <c r="P898" s="78"/>
      <c r="Q898" s="78"/>
      <c r="R898" s="78"/>
      <c r="S898" s="78"/>
      <c r="T898" s="78"/>
      <c r="U898" s="78"/>
      <c r="V898" s="78"/>
      <c r="W898" s="79"/>
      <c r="X898" s="79"/>
    </row>
    <row r="899" spans="1:24" ht="39.75" customHeight="1" x14ac:dyDescent="0.3">
      <c r="A899" s="78"/>
      <c r="B899" s="78"/>
      <c r="C899" s="78"/>
      <c r="D899" s="78"/>
      <c r="E899" s="78"/>
      <c r="F899" s="78"/>
      <c r="G899" s="78"/>
      <c r="H899" s="78"/>
      <c r="I899" s="78"/>
      <c r="J899" s="78"/>
      <c r="K899" s="78"/>
      <c r="L899" s="78"/>
      <c r="M899" s="78"/>
      <c r="N899" s="78"/>
      <c r="O899" s="78"/>
      <c r="P899" s="78"/>
      <c r="Q899" s="78"/>
      <c r="R899" s="78"/>
      <c r="S899" s="78"/>
      <c r="T899" s="78"/>
      <c r="U899" s="78"/>
      <c r="V899" s="78"/>
      <c r="W899" s="79"/>
      <c r="X899" s="79"/>
    </row>
    <row r="900" spans="1:24" ht="39.75" customHeight="1" x14ac:dyDescent="0.3">
      <c r="A900" s="78"/>
      <c r="B900" s="78"/>
      <c r="C900" s="78"/>
      <c r="D900" s="78"/>
      <c r="E900" s="78"/>
      <c r="F900" s="78"/>
      <c r="G900" s="78"/>
      <c r="H900" s="78"/>
      <c r="I900" s="78"/>
      <c r="J900" s="78"/>
      <c r="K900" s="78"/>
      <c r="L900" s="78"/>
      <c r="M900" s="78"/>
      <c r="N900" s="78"/>
      <c r="O900" s="78"/>
      <c r="P900" s="78"/>
      <c r="Q900" s="78"/>
      <c r="R900" s="78"/>
      <c r="S900" s="78"/>
      <c r="T900" s="78"/>
      <c r="U900" s="78"/>
      <c r="V900" s="78"/>
      <c r="W900" s="79"/>
      <c r="X900" s="79"/>
    </row>
    <row r="901" spans="1:24" ht="39.75" customHeight="1" x14ac:dyDescent="0.3">
      <c r="A901" s="78"/>
      <c r="B901" s="78"/>
      <c r="C901" s="78"/>
      <c r="D901" s="78"/>
      <c r="E901" s="78"/>
      <c r="F901" s="78"/>
      <c r="G901" s="78"/>
      <c r="H901" s="78"/>
      <c r="I901" s="78"/>
      <c r="J901" s="78"/>
      <c r="K901" s="78"/>
      <c r="L901" s="78"/>
      <c r="M901" s="78"/>
      <c r="N901" s="78"/>
      <c r="O901" s="78"/>
      <c r="P901" s="78"/>
      <c r="Q901" s="78"/>
      <c r="R901" s="78"/>
      <c r="S901" s="78"/>
      <c r="T901" s="78"/>
      <c r="U901" s="78"/>
      <c r="V901" s="78"/>
      <c r="W901" s="79"/>
      <c r="X901" s="79"/>
    </row>
    <row r="902" spans="1:24" ht="39.75" customHeight="1" x14ac:dyDescent="0.3">
      <c r="A902" s="78"/>
      <c r="B902" s="78"/>
      <c r="C902" s="78"/>
      <c r="D902" s="78"/>
      <c r="E902" s="78"/>
      <c r="F902" s="78"/>
      <c r="G902" s="78"/>
      <c r="H902" s="78"/>
      <c r="I902" s="78"/>
      <c r="J902" s="78"/>
      <c r="K902" s="78"/>
      <c r="L902" s="78"/>
      <c r="M902" s="78"/>
      <c r="N902" s="78"/>
      <c r="O902" s="78"/>
      <c r="P902" s="78"/>
      <c r="Q902" s="78"/>
      <c r="R902" s="78"/>
      <c r="S902" s="78"/>
      <c r="T902" s="78"/>
      <c r="U902" s="78"/>
      <c r="V902" s="78"/>
      <c r="W902" s="79"/>
      <c r="X902" s="79"/>
    </row>
    <row r="903" spans="1:24" ht="39.75" customHeight="1" x14ac:dyDescent="0.3">
      <c r="A903" s="78"/>
      <c r="B903" s="78"/>
      <c r="C903" s="78"/>
      <c r="D903" s="78"/>
      <c r="E903" s="78"/>
      <c r="F903" s="78"/>
      <c r="G903" s="78"/>
      <c r="H903" s="78"/>
      <c r="I903" s="78"/>
      <c r="J903" s="78"/>
      <c r="K903" s="78"/>
      <c r="L903" s="78"/>
      <c r="M903" s="78"/>
      <c r="N903" s="78"/>
      <c r="O903" s="78"/>
      <c r="P903" s="78"/>
      <c r="Q903" s="78"/>
      <c r="R903" s="78"/>
      <c r="S903" s="78"/>
      <c r="T903" s="78"/>
      <c r="U903" s="78"/>
      <c r="V903" s="78"/>
      <c r="W903" s="79"/>
      <c r="X903" s="79"/>
    </row>
    <row r="904" spans="1:24" ht="39.75" customHeight="1" x14ac:dyDescent="0.3">
      <c r="A904" s="78"/>
      <c r="B904" s="78"/>
      <c r="C904" s="78"/>
      <c r="D904" s="78"/>
      <c r="E904" s="78"/>
      <c r="F904" s="78"/>
      <c r="G904" s="78"/>
      <c r="H904" s="78"/>
      <c r="I904" s="78"/>
      <c r="J904" s="78"/>
      <c r="K904" s="78"/>
      <c r="L904" s="78"/>
      <c r="M904" s="78"/>
      <c r="N904" s="78"/>
      <c r="O904" s="78"/>
      <c r="P904" s="78"/>
      <c r="Q904" s="78"/>
      <c r="R904" s="78"/>
      <c r="S904" s="78"/>
      <c r="T904" s="78"/>
      <c r="U904" s="78"/>
      <c r="V904" s="78"/>
      <c r="W904" s="79"/>
      <c r="X904" s="79"/>
    </row>
    <row r="905" spans="1:24" ht="39.75" customHeight="1" x14ac:dyDescent="0.3">
      <c r="A905" s="78"/>
      <c r="B905" s="78"/>
      <c r="C905" s="78"/>
      <c r="D905" s="78"/>
      <c r="E905" s="78"/>
      <c r="F905" s="78"/>
      <c r="G905" s="78"/>
      <c r="H905" s="78"/>
      <c r="I905" s="78"/>
      <c r="J905" s="78"/>
      <c r="K905" s="78"/>
      <c r="L905" s="78"/>
      <c r="M905" s="78"/>
      <c r="N905" s="78"/>
      <c r="O905" s="78"/>
      <c r="P905" s="78"/>
      <c r="Q905" s="78"/>
      <c r="R905" s="78"/>
      <c r="S905" s="78"/>
      <c r="T905" s="78"/>
      <c r="U905" s="78"/>
      <c r="V905" s="78"/>
      <c r="W905" s="79"/>
      <c r="X905" s="79"/>
    </row>
    <row r="906" spans="1:24" ht="39.75" customHeight="1" x14ac:dyDescent="0.3">
      <c r="A906" s="78"/>
      <c r="B906" s="78"/>
      <c r="C906" s="78"/>
      <c r="D906" s="78"/>
      <c r="E906" s="78"/>
      <c r="F906" s="78"/>
      <c r="G906" s="78"/>
      <c r="H906" s="78"/>
      <c r="I906" s="78"/>
      <c r="J906" s="78"/>
      <c r="K906" s="78"/>
      <c r="L906" s="78"/>
      <c r="M906" s="78"/>
      <c r="N906" s="78"/>
      <c r="O906" s="78"/>
      <c r="P906" s="78"/>
      <c r="Q906" s="78"/>
      <c r="R906" s="78"/>
      <c r="S906" s="78"/>
      <c r="T906" s="78"/>
      <c r="U906" s="78"/>
      <c r="V906" s="78"/>
      <c r="W906" s="79"/>
      <c r="X906" s="79"/>
    </row>
    <row r="907" spans="1:24" ht="39.75" customHeight="1" x14ac:dyDescent="0.3">
      <c r="A907" s="78"/>
      <c r="B907" s="78"/>
      <c r="C907" s="78"/>
      <c r="D907" s="78"/>
      <c r="E907" s="78"/>
      <c r="F907" s="78"/>
      <c r="G907" s="78"/>
      <c r="H907" s="78"/>
      <c r="I907" s="78"/>
      <c r="J907" s="78"/>
      <c r="K907" s="78"/>
      <c r="L907" s="78"/>
      <c r="M907" s="78"/>
      <c r="N907" s="78"/>
      <c r="O907" s="78"/>
      <c r="P907" s="78"/>
      <c r="Q907" s="78"/>
      <c r="R907" s="78"/>
      <c r="S907" s="78"/>
      <c r="T907" s="78"/>
      <c r="U907" s="78"/>
      <c r="V907" s="78"/>
      <c r="W907" s="79"/>
      <c r="X907" s="79"/>
    </row>
    <row r="908" spans="1:24" ht="39.75" customHeight="1" x14ac:dyDescent="0.3">
      <c r="A908" s="78"/>
      <c r="B908" s="78"/>
      <c r="C908" s="78"/>
      <c r="D908" s="78"/>
      <c r="E908" s="78"/>
      <c r="F908" s="78"/>
      <c r="G908" s="78"/>
      <c r="H908" s="78"/>
      <c r="I908" s="78"/>
      <c r="J908" s="78"/>
      <c r="K908" s="78"/>
      <c r="L908" s="78"/>
      <c r="M908" s="78"/>
      <c r="N908" s="78"/>
      <c r="O908" s="78"/>
      <c r="P908" s="78"/>
      <c r="Q908" s="78"/>
      <c r="R908" s="78"/>
      <c r="S908" s="78"/>
      <c r="T908" s="78"/>
      <c r="U908" s="78"/>
      <c r="V908" s="78"/>
      <c r="W908" s="79"/>
      <c r="X908" s="79"/>
    </row>
    <row r="909" spans="1:24" ht="39.75" customHeight="1" x14ac:dyDescent="0.3">
      <c r="A909" s="78"/>
      <c r="B909" s="78"/>
      <c r="C909" s="78"/>
      <c r="D909" s="78"/>
      <c r="E909" s="78"/>
      <c r="F909" s="78"/>
      <c r="G909" s="78"/>
      <c r="H909" s="78"/>
      <c r="I909" s="78"/>
      <c r="J909" s="78"/>
      <c r="K909" s="78"/>
      <c r="L909" s="78"/>
      <c r="M909" s="78"/>
      <c r="N909" s="78"/>
      <c r="O909" s="78"/>
      <c r="P909" s="78"/>
      <c r="Q909" s="78"/>
      <c r="R909" s="78"/>
      <c r="S909" s="78"/>
      <c r="T909" s="78"/>
      <c r="U909" s="78"/>
      <c r="V909" s="78"/>
      <c r="W909" s="79"/>
      <c r="X909" s="79"/>
    </row>
    <row r="910" spans="1:24" ht="39.75" customHeight="1" x14ac:dyDescent="0.3">
      <c r="A910" s="78"/>
      <c r="B910" s="78"/>
      <c r="C910" s="78"/>
      <c r="D910" s="78"/>
      <c r="E910" s="78"/>
      <c r="F910" s="78"/>
      <c r="G910" s="78"/>
      <c r="H910" s="78"/>
      <c r="I910" s="78"/>
      <c r="J910" s="78"/>
      <c r="K910" s="78"/>
      <c r="L910" s="78"/>
      <c r="M910" s="78"/>
      <c r="N910" s="78"/>
      <c r="O910" s="78"/>
      <c r="P910" s="78"/>
      <c r="Q910" s="78"/>
      <c r="R910" s="78"/>
      <c r="S910" s="78"/>
      <c r="T910" s="78"/>
      <c r="U910" s="78"/>
      <c r="V910" s="78"/>
      <c r="W910" s="79"/>
      <c r="X910" s="79"/>
    </row>
    <row r="911" spans="1:24" ht="39.75" customHeight="1" x14ac:dyDescent="0.3">
      <c r="A911" s="78"/>
      <c r="B911" s="78"/>
      <c r="C911" s="78"/>
      <c r="D911" s="78"/>
      <c r="E911" s="78"/>
      <c r="F911" s="78"/>
      <c r="G911" s="78"/>
      <c r="H911" s="78"/>
      <c r="I911" s="78"/>
      <c r="J911" s="78"/>
      <c r="K911" s="78"/>
      <c r="L911" s="78"/>
      <c r="M911" s="78"/>
      <c r="N911" s="78"/>
      <c r="O911" s="78"/>
      <c r="P911" s="78"/>
      <c r="Q911" s="78"/>
      <c r="R911" s="78"/>
      <c r="S911" s="78"/>
      <c r="T911" s="78"/>
      <c r="U911" s="78"/>
      <c r="V911" s="78"/>
      <c r="W911" s="79"/>
      <c r="X911" s="79"/>
    </row>
    <row r="912" spans="1:24" ht="39.75" customHeight="1" x14ac:dyDescent="0.3">
      <c r="A912" s="78"/>
      <c r="B912" s="78"/>
      <c r="C912" s="78"/>
      <c r="D912" s="78"/>
      <c r="E912" s="78"/>
      <c r="F912" s="78"/>
      <c r="G912" s="78"/>
      <c r="H912" s="78"/>
      <c r="I912" s="78"/>
      <c r="J912" s="78"/>
      <c r="K912" s="78"/>
      <c r="L912" s="78"/>
      <c r="M912" s="78"/>
      <c r="N912" s="78"/>
      <c r="O912" s="78"/>
      <c r="P912" s="78"/>
      <c r="Q912" s="78"/>
      <c r="R912" s="78"/>
      <c r="S912" s="78"/>
      <c r="T912" s="78"/>
      <c r="U912" s="78"/>
      <c r="V912" s="78"/>
      <c r="W912" s="79"/>
      <c r="X912" s="79"/>
    </row>
    <row r="913" spans="1:24" ht="39.75" customHeight="1" x14ac:dyDescent="0.3">
      <c r="A913" s="78"/>
      <c r="B913" s="78"/>
      <c r="C913" s="78"/>
      <c r="D913" s="78"/>
      <c r="E913" s="78"/>
      <c r="F913" s="78"/>
      <c r="G913" s="78"/>
      <c r="H913" s="78"/>
      <c r="I913" s="78"/>
      <c r="J913" s="78"/>
      <c r="K913" s="78"/>
      <c r="L913" s="78"/>
      <c r="M913" s="78"/>
      <c r="N913" s="78"/>
      <c r="O913" s="78"/>
      <c r="P913" s="78"/>
      <c r="Q913" s="78"/>
      <c r="R913" s="78"/>
      <c r="S913" s="78"/>
      <c r="T913" s="78"/>
      <c r="U913" s="78"/>
      <c r="V913" s="78"/>
      <c r="W913" s="79"/>
      <c r="X913" s="79"/>
    </row>
    <row r="914" spans="1:24" ht="39.75" customHeight="1" x14ac:dyDescent="0.3">
      <c r="A914" s="78"/>
      <c r="B914" s="78"/>
      <c r="C914" s="78"/>
      <c r="D914" s="78"/>
      <c r="E914" s="78"/>
      <c r="F914" s="78"/>
      <c r="G914" s="78"/>
      <c r="H914" s="78"/>
      <c r="I914" s="78"/>
      <c r="J914" s="78"/>
      <c r="K914" s="78"/>
      <c r="L914" s="78"/>
      <c r="M914" s="78"/>
      <c r="N914" s="78"/>
      <c r="O914" s="78"/>
      <c r="P914" s="78"/>
      <c r="Q914" s="78"/>
      <c r="R914" s="78"/>
      <c r="S914" s="78"/>
      <c r="T914" s="78"/>
      <c r="U914" s="78"/>
      <c r="V914" s="78"/>
      <c r="W914" s="79"/>
      <c r="X914" s="79"/>
    </row>
    <row r="915" spans="1:24" ht="39.75" customHeight="1" x14ac:dyDescent="0.3">
      <c r="A915" s="78"/>
      <c r="B915" s="78"/>
      <c r="C915" s="78"/>
      <c r="D915" s="78"/>
      <c r="E915" s="78"/>
      <c r="F915" s="78"/>
      <c r="G915" s="78"/>
      <c r="H915" s="78"/>
      <c r="I915" s="78"/>
      <c r="J915" s="78"/>
      <c r="K915" s="78"/>
      <c r="L915" s="78"/>
      <c r="M915" s="78"/>
      <c r="N915" s="78"/>
      <c r="O915" s="78"/>
      <c r="P915" s="78"/>
      <c r="Q915" s="78"/>
      <c r="R915" s="78"/>
      <c r="S915" s="78"/>
      <c r="T915" s="78"/>
      <c r="U915" s="78"/>
      <c r="V915" s="78"/>
      <c r="W915" s="79"/>
      <c r="X915" s="79"/>
    </row>
    <row r="916" spans="1:24" ht="39.75" customHeight="1" x14ac:dyDescent="0.3">
      <c r="A916" s="78"/>
      <c r="B916" s="78"/>
      <c r="C916" s="78"/>
      <c r="D916" s="78"/>
      <c r="E916" s="78"/>
      <c r="F916" s="78"/>
      <c r="G916" s="78"/>
      <c r="H916" s="78"/>
      <c r="I916" s="78"/>
      <c r="J916" s="78"/>
      <c r="K916" s="78"/>
      <c r="L916" s="78"/>
      <c r="M916" s="78"/>
      <c r="N916" s="78"/>
      <c r="O916" s="78"/>
      <c r="P916" s="78"/>
      <c r="Q916" s="78"/>
      <c r="R916" s="78"/>
      <c r="S916" s="78"/>
      <c r="T916" s="78"/>
      <c r="U916" s="78"/>
      <c r="V916" s="78"/>
      <c r="W916" s="79"/>
      <c r="X916" s="79"/>
    </row>
    <row r="917" spans="1:24" ht="39.75" customHeight="1" x14ac:dyDescent="0.3">
      <c r="A917" s="78"/>
      <c r="B917" s="78"/>
      <c r="C917" s="78"/>
      <c r="D917" s="78"/>
      <c r="E917" s="78"/>
      <c r="F917" s="78"/>
      <c r="G917" s="78"/>
      <c r="H917" s="78"/>
      <c r="I917" s="78"/>
      <c r="J917" s="78"/>
      <c r="K917" s="78"/>
      <c r="L917" s="78"/>
      <c r="M917" s="78"/>
      <c r="N917" s="78"/>
      <c r="O917" s="78"/>
      <c r="P917" s="78"/>
      <c r="Q917" s="78"/>
      <c r="R917" s="78"/>
      <c r="S917" s="78"/>
      <c r="T917" s="78"/>
      <c r="U917" s="78"/>
      <c r="V917" s="78"/>
      <c r="W917" s="79"/>
      <c r="X917" s="79"/>
    </row>
    <row r="918" spans="1:24" ht="39.75" customHeight="1" x14ac:dyDescent="0.3">
      <c r="A918" s="78"/>
      <c r="B918" s="78"/>
      <c r="C918" s="78"/>
      <c r="D918" s="78"/>
      <c r="E918" s="78"/>
      <c r="F918" s="78"/>
      <c r="G918" s="78"/>
      <c r="H918" s="78"/>
      <c r="I918" s="78"/>
      <c r="J918" s="78"/>
      <c r="K918" s="78"/>
      <c r="L918" s="78"/>
      <c r="M918" s="78"/>
      <c r="N918" s="78"/>
      <c r="O918" s="78"/>
      <c r="P918" s="78"/>
      <c r="Q918" s="78"/>
      <c r="R918" s="78"/>
      <c r="S918" s="78"/>
      <c r="T918" s="78"/>
      <c r="U918" s="78"/>
      <c r="V918" s="78"/>
      <c r="W918" s="79"/>
      <c r="X918" s="79"/>
    </row>
    <row r="919" spans="1:24" ht="39.75" customHeight="1" x14ac:dyDescent="0.3">
      <c r="A919" s="78"/>
      <c r="B919" s="78"/>
      <c r="C919" s="78"/>
      <c r="D919" s="78"/>
      <c r="E919" s="78"/>
      <c r="F919" s="78"/>
      <c r="G919" s="78"/>
      <c r="H919" s="78"/>
      <c r="I919" s="78"/>
      <c r="J919" s="78"/>
      <c r="K919" s="78"/>
      <c r="L919" s="78"/>
      <c r="M919" s="78"/>
      <c r="N919" s="78"/>
      <c r="O919" s="78"/>
      <c r="P919" s="78"/>
      <c r="Q919" s="78"/>
      <c r="R919" s="78"/>
      <c r="S919" s="78"/>
      <c r="T919" s="78"/>
      <c r="U919" s="78"/>
      <c r="V919" s="78"/>
      <c r="W919" s="79"/>
      <c r="X919" s="79"/>
    </row>
    <row r="920" spans="1:24" ht="39.75" customHeight="1" x14ac:dyDescent="0.3">
      <c r="A920" s="78"/>
      <c r="B920" s="78"/>
      <c r="C920" s="78"/>
      <c r="D920" s="78"/>
      <c r="E920" s="78"/>
      <c r="F920" s="78"/>
      <c r="G920" s="78"/>
      <c r="H920" s="78"/>
      <c r="I920" s="78"/>
      <c r="J920" s="78"/>
      <c r="K920" s="78"/>
      <c r="L920" s="78"/>
      <c r="M920" s="78"/>
      <c r="N920" s="78"/>
      <c r="O920" s="78"/>
      <c r="P920" s="78"/>
      <c r="Q920" s="78"/>
      <c r="R920" s="78"/>
      <c r="S920" s="78"/>
      <c r="T920" s="78"/>
      <c r="U920" s="78"/>
      <c r="V920" s="78"/>
      <c r="W920" s="79"/>
      <c r="X920" s="79"/>
    </row>
    <row r="921" spans="1:24" ht="39.75" customHeight="1" x14ac:dyDescent="0.3">
      <c r="A921" s="78"/>
      <c r="B921" s="78"/>
      <c r="C921" s="78"/>
      <c r="D921" s="78"/>
      <c r="E921" s="78"/>
      <c r="F921" s="78"/>
      <c r="G921" s="78"/>
      <c r="H921" s="78"/>
      <c r="I921" s="78"/>
      <c r="J921" s="78"/>
      <c r="K921" s="78"/>
      <c r="L921" s="78"/>
      <c r="M921" s="78"/>
      <c r="N921" s="78"/>
      <c r="O921" s="78"/>
      <c r="P921" s="78"/>
      <c r="Q921" s="78"/>
      <c r="R921" s="78"/>
      <c r="S921" s="78"/>
      <c r="T921" s="78"/>
      <c r="U921" s="78"/>
      <c r="V921" s="78"/>
      <c r="W921" s="79"/>
      <c r="X921" s="79"/>
    </row>
    <row r="922" spans="1:24" ht="39.75" customHeight="1" x14ac:dyDescent="0.3">
      <c r="A922" s="78"/>
      <c r="B922" s="78"/>
      <c r="C922" s="78"/>
      <c r="D922" s="78"/>
      <c r="E922" s="78"/>
      <c r="F922" s="78"/>
      <c r="G922" s="78"/>
      <c r="H922" s="78"/>
      <c r="I922" s="78"/>
      <c r="J922" s="78"/>
      <c r="K922" s="78"/>
      <c r="L922" s="78"/>
      <c r="M922" s="78"/>
      <c r="N922" s="78"/>
      <c r="O922" s="78"/>
      <c r="P922" s="78"/>
      <c r="Q922" s="78"/>
      <c r="R922" s="78"/>
      <c r="S922" s="78"/>
      <c r="T922" s="78"/>
      <c r="U922" s="78"/>
      <c r="V922" s="78"/>
      <c r="W922" s="79"/>
      <c r="X922" s="79"/>
    </row>
    <row r="923" spans="1:24" ht="39.75" customHeight="1" x14ac:dyDescent="0.3">
      <c r="A923" s="78"/>
      <c r="B923" s="78"/>
      <c r="C923" s="78"/>
      <c r="D923" s="78"/>
      <c r="E923" s="78"/>
      <c r="F923" s="78"/>
      <c r="G923" s="78"/>
      <c r="H923" s="78"/>
      <c r="I923" s="78"/>
      <c r="J923" s="78"/>
      <c r="K923" s="78"/>
      <c r="L923" s="78"/>
      <c r="M923" s="78"/>
      <c r="N923" s="78"/>
      <c r="O923" s="78"/>
      <c r="P923" s="78"/>
      <c r="Q923" s="78"/>
      <c r="R923" s="78"/>
      <c r="S923" s="78"/>
      <c r="T923" s="78"/>
      <c r="U923" s="78"/>
      <c r="V923" s="78"/>
      <c r="W923" s="79"/>
      <c r="X923" s="79"/>
    </row>
    <row r="924" spans="1:24" ht="39.75" customHeight="1" x14ac:dyDescent="0.3">
      <c r="A924" s="78"/>
      <c r="B924" s="78"/>
      <c r="C924" s="78"/>
      <c r="D924" s="78"/>
      <c r="E924" s="78"/>
      <c r="F924" s="78"/>
      <c r="G924" s="78"/>
      <c r="H924" s="78"/>
      <c r="I924" s="78"/>
      <c r="J924" s="78"/>
      <c r="K924" s="78"/>
      <c r="L924" s="78"/>
      <c r="M924" s="78"/>
      <c r="N924" s="78"/>
      <c r="O924" s="78"/>
      <c r="P924" s="78"/>
      <c r="Q924" s="78"/>
      <c r="R924" s="78"/>
      <c r="S924" s="78"/>
      <c r="T924" s="78"/>
      <c r="U924" s="78"/>
      <c r="V924" s="78"/>
      <c r="W924" s="79"/>
      <c r="X924" s="79"/>
    </row>
    <row r="925" spans="1:24" ht="39.75" customHeight="1" x14ac:dyDescent="0.3">
      <c r="A925" s="78"/>
      <c r="B925" s="78"/>
      <c r="C925" s="78"/>
      <c r="D925" s="78"/>
      <c r="E925" s="78"/>
      <c r="F925" s="78"/>
      <c r="G925" s="78"/>
      <c r="H925" s="78"/>
      <c r="I925" s="78"/>
      <c r="J925" s="78"/>
      <c r="K925" s="78"/>
      <c r="L925" s="78"/>
      <c r="M925" s="78"/>
      <c r="N925" s="78"/>
      <c r="O925" s="78"/>
      <c r="P925" s="78"/>
      <c r="Q925" s="78"/>
      <c r="R925" s="78"/>
      <c r="S925" s="78"/>
      <c r="T925" s="78"/>
      <c r="U925" s="78"/>
      <c r="V925" s="78"/>
      <c r="W925" s="79"/>
      <c r="X925" s="79"/>
    </row>
    <row r="926" spans="1:24" ht="39.75" customHeight="1" x14ac:dyDescent="0.3">
      <c r="A926" s="78"/>
      <c r="B926" s="78"/>
      <c r="C926" s="78"/>
      <c r="D926" s="78"/>
      <c r="E926" s="78"/>
      <c r="F926" s="78"/>
      <c r="G926" s="78"/>
      <c r="H926" s="78"/>
      <c r="I926" s="78"/>
      <c r="J926" s="78"/>
      <c r="K926" s="78"/>
      <c r="L926" s="78"/>
      <c r="M926" s="78"/>
      <c r="N926" s="78"/>
      <c r="O926" s="78"/>
      <c r="P926" s="78"/>
      <c r="Q926" s="78"/>
      <c r="R926" s="78"/>
      <c r="S926" s="78"/>
      <c r="T926" s="78"/>
      <c r="U926" s="78"/>
      <c r="V926" s="78"/>
      <c r="W926" s="79"/>
      <c r="X926" s="79"/>
    </row>
    <row r="927" spans="1:24" ht="39.75" customHeight="1" x14ac:dyDescent="0.3">
      <c r="A927" s="78"/>
      <c r="B927" s="78"/>
      <c r="C927" s="78"/>
      <c r="D927" s="78"/>
      <c r="E927" s="78"/>
      <c r="F927" s="78"/>
      <c r="G927" s="78"/>
      <c r="H927" s="78"/>
      <c r="I927" s="78"/>
      <c r="J927" s="78"/>
      <c r="K927" s="78"/>
      <c r="L927" s="78"/>
      <c r="M927" s="78"/>
      <c r="N927" s="78"/>
      <c r="O927" s="78"/>
      <c r="P927" s="78"/>
      <c r="Q927" s="78"/>
      <c r="R927" s="78"/>
      <c r="S927" s="78"/>
      <c r="T927" s="78"/>
      <c r="U927" s="78"/>
      <c r="V927" s="78"/>
      <c r="W927" s="79"/>
      <c r="X927" s="79"/>
    </row>
    <row r="928" spans="1:24" ht="39.75" customHeight="1" x14ac:dyDescent="0.3">
      <c r="A928" s="78"/>
      <c r="B928" s="78"/>
      <c r="C928" s="78"/>
      <c r="D928" s="78"/>
      <c r="E928" s="78"/>
      <c r="F928" s="78"/>
      <c r="G928" s="78"/>
      <c r="H928" s="78"/>
      <c r="I928" s="78"/>
      <c r="J928" s="78"/>
      <c r="K928" s="78"/>
      <c r="L928" s="78"/>
      <c r="M928" s="78"/>
      <c r="N928" s="78"/>
      <c r="O928" s="78"/>
      <c r="P928" s="78"/>
      <c r="Q928" s="78"/>
      <c r="R928" s="78"/>
      <c r="S928" s="78"/>
      <c r="T928" s="78"/>
      <c r="U928" s="78"/>
      <c r="V928" s="78"/>
      <c r="W928" s="79"/>
      <c r="X928" s="79"/>
    </row>
    <row r="929" spans="1:24" ht="39.75" customHeight="1" x14ac:dyDescent="0.3">
      <c r="A929" s="78"/>
      <c r="B929" s="78"/>
      <c r="C929" s="78"/>
      <c r="D929" s="78"/>
      <c r="E929" s="78"/>
      <c r="F929" s="78"/>
      <c r="G929" s="78"/>
      <c r="H929" s="78"/>
      <c r="I929" s="78"/>
      <c r="J929" s="78"/>
      <c r="K929" s="78"/>
      <c r="L929" s="78"/>
      <c r="M929" s="78"/>
      <c r="N929" s="78"/>
      <c r="O929" s="78"/>
      <c r="P929" s="78"/>
      <c r="Q929" s="78"/>
      <c r="R929" s="78"/>
      <c r="S929" s="78"/>
      <c r="T929" s="78"/>
      <c r="U929" s="78"/>
      <c r="V929" s="78"/>
      <c r="W929" s="79"/>
      <c r="X929" s="79"/>
    </row>
    <row r="930" spans="1:24" ht="39.75" customHeight="1" x14ac:dyDescent="0.3">
      <c r="A930" s="78"/>
      <c r="B930" s="78"/>
      <c r="C930" s="78"/>
      <c r="D930" s="78"/>
      <c r="E930" s="78"/>
      <c r="F930" s="78"/>
      <c r="G930" s="78"/>
      <c r="H930" s="78"/>
      <c r="I930" s="78"/>
      <c r="J930" s="78"/>
      <c r="K930" s="78"/>
      <c r="L930" s="78"/>
      <c r="M930" s="78"/>
      <c r="N930" s="78"/>
      <c r="O930" s="78"/>
      <c r="P930" s="78"/>
      <c r="Q930" s="78"/>
      <c r="R930" s="78"/>
      <c r="S930" s="78"/>
      <c r="T930" s="78"/>
      <c r="U930" s="78"/>
      <c r="V930" s="78"/>
      <c r="W930" s="79"/>
      <c r="X930" s="79"/>
    </row>
    <row r="931" spans="1:24" ht="39.75" customHeight="1" x14ac:dyDescent="0.3">
      <c r="A931" s="78"/>
      <c r="B931" s="78"/>
      <c r="C931" s="78"/>
      <c r="D931" s="78"/>
      <c r="E931" s="78"/>
      <c r="F931" s="78"/>
      <c r="G931" s="78"/>
      <c r="H931" s="78"/>
      <c r="I931" s="78"/>
      <c r="J931" s="78"/>
      <c r="K931" s="78"/>
      <c r="L931" s="78"/>
      <c r="M931" s="78"/>
      <c r="N931" s="78"/>
      <c r="O931" s="78"/>
      <c r="P931" s="78"/>
      <c r="Q931" s="78"/>
      <c r="R931" s="78"/>
      <c r="S931" s="78"/>
      <c r="T931" s="78"/>
      <c r="U931" s="78"/>
      <c r="V931" s="78"/>
      <c r="W931" s="79"/>
      <c r="X931" s="79"/>
    </row>
    <row r="932" spans="1:24" ht="39.75" customHeight="1" x14ac:dyDescent="0.3">
      <c r="A932" s="78"/>
      <c r="B932" s="78"/>
      <c r="C932" s="78"/>
      <c r="D932" s="78"/>
      <c r="E932" s="78"/>
      <c r="F932" s="78"/>
      <c r="G932" s="78"/>
      <c r="H932" s="78"/>
      <c r="I932" s="78"/>
      <c r="J932" s="78"/>
      <c r="K932" s="78"/>
      <c r="L932" s="78"/>
      <c r="M932" s="78"/>
      <c r="N932" s="78"/>
      <c r="O932" s="78"/>
      <c r="P932" s="78"/>
      <c r="Q932" s="78"/>
      <c r="R932" s="78"/>
      <c r="S932" s="78"/>
      <c r="T932" s="78"/>
      <c r="U932" s="78"/>
      <c r="V932" s="78"/>
      <c r="W932" s="79"/>
      <c r="X932" s="79"/>
    </row>
    <row r="933" spans="1:24" ht="39.75" customHeight="1" x14ac:dyDescent="0.3">
      <c r="A933" s="78"/>
      <c r="B933" s="78"/>
      <c r="C933" s="78"/>
      <c r="D933" s="78"/>
      <c r="E933" s="78"/>
      <c r="F933" s="78"/>
      <c r="G933" s="78"/>
      <c r="H933" s="78"/>
      <c r="I933" s="78"/>
      <c r="J933" s="78"/>
      <c r="K933" s="78"/>
      <c r="L933" s="78"/>
      <c r="M933" s="78"/>
      <c r="N933" s="78"/>
      <c r="O933" s="78"/>
      <c r="P933" s="78"/>
      <c r="Q933" s="78"/>
      <c r="R933" s="78"/>
      <c r="S933" s="78"/>
      <c r="T933" s="78"/>
      <c r="U933" s="78"/>
      <c r="V933" s="78"/>
      <c r="W933" s="79"/>
      <c r="X933" s="79"/>
    </row>
    <row r="934" spans="1:24" ht="39.75" customHeight="1" x14ac:dyDescent="0.3">
      <c r="A934" s="78"/>
      <c r="B934" s="78"/>
      <c r="C934" s="78"/>
      <c r="D934" s="78"/>
      <c r="E934" s="78"/>
      <c r="F934" s="78"/>
      <c r="G934" s="78"/>
      <c r="H934" s="78"/>
      <c r="I934" s="78"/>
      <c r="J934" s="78"/>
      <c r="K934" s="78"/>
      <c r="L934" s="78"/>
      <c r="M934" s="78"/>
      <c r="N934" s="78"/>
      <c r="O934" s="78"/>
      <c r="P934" s="78"/>
      <c r="Q934" s="78"/>
      <c r="R934" s="78"/>
      <c r="S934" s="78"/>
      <c r="T934" s="78"/>
      <c r="U934" s="78"/>
      <c r="V934" s="78"/>
      <c r="W934" s="79"/>
      <c r="X934" s="79"/>
    </row>
    <row r="935" spans="1:24" ht="39.75" customHeight="1" x14ac:dyDescent="0.3">
      <c r="A935" s="78"/>
      <c r="B935" s="78"/>
      <c r="C935" s="78"/>
      <c r="D935" s="78"/>
      <c r="E935" s="78"/>
      <c r="F935" s="78"/>
      <c r="G935" s="78"/>
      <c r="H935" s="78"/>
      <c r="I935" s="78"/>
      <c r="J935" s="78"/>
      <c r="K935" s="78"/>
      <c r="L935" s="78"/>
      <c r="M935" s="78"/>
      <c r="N935" s="78"/>
      <c r="O935" s="78"/>
      <c r="P935" s="78"/>
      <c r="Q935" s="78"/>
      <c r="R935" s="78"/>
      <c r="S935" s="78"/>
      <c r="T935" s="78"/>
      <c r="U935" s="78"/>
      <c r="V935" s="78"/>
      <c r="W935" s="79"/>
      <c r="X935" s="79"/>
    </row>
    <row r="936" spans="1:24" ht="39.75" customHeight="1" x14ac:dyDescent="0.3">
      <c r="A936" s="78"/>
      <c r="B936" s="78"/>
      <c r="C936" s="78"/>
      <c r="D936" s="78"/>
      <c r="E936" s="78"/>
      <c r="F936" s="78"/>
      <c r="G936" s="78"/>
      <c r="H936" s="78"/>
      <c r="I936" s="78"/>
      <c r="J936" s="78"/>
      <c r="K936" s="78"/>
      <c r="L936" s="78"/>
      <c r="M936" s="78"/>
      <c r="N936" s="78"/>
      <c r="O936" s="78"/>
      <c r="P936" s="78"/>
      <c r="Q936" s="78"/>
      <c r="R936" s="78"/>
      <c r="S936" s="78"/>
      <c r="T936" s="78"/>
      <c r="U936" s="78"/>
      <c r="V936" s="78"/>
      <c r="W936" s="79"/>
      <c r="X936" s="79"/>
    </row>
    <row r="937" spans="1:24" ht="39.75" customHeight="1" x14ac:dyDescent="0.3">
      <c r="A937" s="78"/>
      <c r="B937" s="78"/>
      <c r="C937" s="78"/>
      <c r="D937" s="78"/>
      <c r="E937" s="78"/>
      <c r="F937" s="78"/>
      <c r="G937" s="78"/>
      <c r="H937" s="78"/>
      <c r="I937" s="78"/>
      <c r="J937" s="78"/>
      <c r="K937" s="78"/>
      <c r="L937" s="78"/>
      <c r="M937" s="78"/>
      <c r="N937" s="78"/>
      <c r="O937" s="78"/>
      <c r="P937" s="78"/>
      <c r="Q937" s="78"/>
      <c r="R937" s="78"/>
      <c r="S937" s="78"/>
      <c r="T937" s="78"/>
      <c r="U937" s="78"/>
      <c r="V937" s="78"/>
      <c r="W937" s="79"/>
      <c r="X937" s="79"/>
    </row>
    <row r="938" spans="1:24" ht="39.75" customHeight="1" x14ac:dyDescent="0.3">
      <c r="A938" s="78"/>
      <c r="B938" s="78"/>
      <c r="C938" s="78"/>
      <c r="D938" s="78"/>
      <c r="E938" s="78"/>
      <c r="F938" s="78"/>
      <c r="G938" s="78"/>
      <c r="H938" s="78"/>
      <c r="I938" s="78"/>
      <c r="J938" s="78"/>
      <c r="K938" s="78"/>
      <c r="L938" s="78"/>
      <c r="M938" s="78"/>
      <c r="N938" s="78"/>
      <c r="O938" s="78"/>
      <c r="P938" s="78"/>
      <c r="Q938" s="78"/>
      <c r="R938" s="78"/>
      <c r="S938" s="78"/>
      <c r="T938" s="78"/>
      <c r="U938" s="78"/>
      <c r="V938" s="78"/>
      <c r="W938" s="79"/>
      <c r="X938" s="79"/>
    </row>
    <row r="939" spans="1:24" ht="39.75" customHeight="1" x14ac:dyDescent="0.3">
      <c r="A939" s="78"/>
      <c r="B939" s="78"/>
      <c r="C939" s="78"/>
      <c r="D939" s="78"/>
      <c r="E939" s="78"/>
      <c r="F939" s="78"/>
      <c r="G939" s="78"/>
      <c r="H939" s="78"/>
      <c r="I939" s="78"/>
      <c r="J939" s="78"/>
      <c r="K939" s="78"/>
      <c r="L939" s="78"/>
      <c r="M939" s="78"/>
      <c r="N939" s="78"/>
      <c r="O939" s="78"/>
      <c r="P939" s="78"/>
      <c r="Q939" s="78"/>
      <c r="R939" s="78"/>
      <c r="S939" s="78"/>
      <c r="T939" s="78"/>
      <c r="U939" s="78"/>
      <c r="V939" s="78"/>
      <c r="W939" s="79"/>
      <c r="X939" s="79"/>
    </row>
    <row r="940" spans="1:24" ht="39.75" customHeight="1" x14ac:dyDescent="0.3">
      <c r="A940" s="78"/>
      <c r="B940" s="78"/>
      <c r="C940" s="78"/>
      <c r="D940" s="78"/>
      <c r="E940" s="78"/>
      <c r="F940" s="78"/>
      <c r="G940" s="78"/>
      <c r="H940" s="78"/>
      <c r="I940" s="78"/>
      <c r="J940" s="78"/>
      <c r="K940" s="78"/>
      <c r="L940" s="78"/>
      <c r="M940" s="78"/>
      <c r="N940" s="78"/>
      <c r="O940" s="78"/>
      <c r="P940" s="78"/>
      <c r="Q940" s="78"/>
      <c r="R940" s="78"/>
      <c r="S940" s="78"/>
      <c r="T940" s="78"/>
      <c r="U940" s="78"/>
      <c r="V940" s="78"/>
      <c r="W940" s="79"/>
      <c r="X940" s="79"/>
    </row>
    <row r="941" spans="1:24" ht="39.75" customHeight="1" x14ac:dyDescent="0.3">
      <c r="A941" s="78"/>
      <c r="B941" s="78"/>
      <c r="C941" s="78"/>
      <c r="D941" s="78"/>
      <c r="E941" s="78"/>
      <c r="F941" s="78"/>
      <c r="G941" s="78"/>
      <c r="H941" s="78"/>
      <c r="I941" s="78"/>
      <c r="J941" s="78"/>
      <c r="K941" s="78"/>
      <c r="L941" s="78"/>
      <c r="M941" s="78"/>
      <c r="N941" s="78"/>
      <c r="O941" s="78"/>
      <c r="P941" s="78"/>
      <c r="Q941" s="78"/>
      <c r="R941" s="78"/>
      <c r="S941" s="78"/>
      <c r="T941" s="78"/>
      <c r="U941" s="78"/>
      <c r="V941" s="78"/>
      <c r="W941" s="79"/>
      <c r="X941" s="79"/>
    </row>
    <row r="942" spans="1:24" ht="39.75" customHeight="1" x14ac:dyDescent="0.3">
      <c r="A942" s="78"/>
      <c r="B942" s="78"/>
      <c r="C942" s="78"/>
      <c r="D942" s="78"/>
      <c r="E942" s="78"/>
      <c r="F942" s="78"/>
      <c r="G942" s="78"/>
      <c r="H942" s="78"/>
      <c r="I942" s="78"/>
      <c r="J942" s="78"/>
      <c r="K942" s="78"/>
      <c r="L942" s="78"/>
      <c r="M942" s="78"/>
      <c r="N942" s="78"/>
      <c r="O942" s="78"/>
      <c r="P942" s="78"/>
      <c r="Q942" s="78"/>
      <c r="R942" s="78"/>
      <c r="S942" s="78"/>
      <c r="T942" s="78"/>
      <c r="U942" s="78"/>
      <c r="V942" s="78"/>
      <c r="W942" s="79"/>
      <c r="X942" s="79"/>
    </row>
    <row r="943" spans="1:24" ht="39.75" customHeight="1" x14ac:dyDescent="0.3">
      <c r="A943" s="78"/>
      <c r="B943" s="78"/>
      <c r="C943" s="78"/>
      <c r="D943" s="78"/>
      <c r="E943" s="78"/>
      <c r="F943" s="78"/>
      <c r="G943" s="78"/>
      <c r="H943" s="78"/>
      <c r="I943" s="78"/>
      <c r="J943" s="78"/>
      <c r="K943" s="78"/>
      <c r="L943" s="78"/>
      <c r="M943" s="78"/>
      <c r="N943" s="78"/>
      <c r="O943" s="78"/>
      <c r="P943" s="78"/>
      <c r="Q943" s="78"/>
      <c r="R943" s="78"/>
      <c r="S943" s="78"/>
      <c r="T943" s="78"/>
      <c r="U943" s="78"/>
      <c r="V943" s="78"/>
      <c r="W943" s="79"/>
      <c r="X943" s="79"/>
    </row>
    <row r="944" spans="1:24" ht="39.75" customHeight="1" x14ac:dyDescent="0.3">
      <c r="A944" s="78"/>
      <c r="B944" s="78"/>
      <c r="C944" s="78"/>
      <c r="D944" s="78"/>
      <c r="E944" s="78"/>
      <c r="F944" s="78"/>
      <c r="G944" s="78"/>
      <c r="H944" s="78"/>
      <c r="I944" s="78"/>
      <c r="J944" s="78"/>
      <c r="K944" s="78"/>
      <c r="L944" s="78"/>
      <c r="M944" s="78"/>
      <c r="N944" s="78"/>
      <c r="O944" s="78"/>
      <c r="P944" s="78"/>
      <c r="Q944" s="78"/>
      <c r="R944" s="78"/>
      <c r="S944" s="78"/>
      <c r="T944" s="78"/>
      <c r="U944" s="78"/>
      <c r="V944" s="78"/>
      <c r="W944" s="79"/>
      <c r="X944" s="79"/>
    </row>
    <row r="945" spans="1:24" ht="39.75" customHeight="1" x14ac:dyDescent="0.3">
      <c r="A945" s="78"/>
      <c r="B945" s="78"/>
      <c r="C945" s="78"/>
      <c r="D945" s="78"/>
      <c r="E945" s="78"/>
      <c r="F945" s="78"/>
      <c r="G945" s="78"/>
      <c r="H945" s="78"/>
      <c r="I945" s="78"/>
      <c r="J945" s="78"/>
      <c r="K945" s="78"/>
      <c r="L945" s="78"/>
      <c r="M945" s="78"/>
      <c r="N945" s="78"/>
      <c r="O945" s="78"/>
      <c r="P945" s="78"/>
      <c r="Q945" s="78"/>
      <c r="R945" s="78"/>
      <c r="S945" s="78"/>
      <c r="T945" s="78"/>
      <c r="U945" s="78"/>
      <c r="V945" s="78"/>
      <c r="W945" s="79"/>
      <c r="X945" s="79"/>
    </row>
    <row r="946" spans="1:24" ht="39.75" customHeight="1" x14ac:dyDescent="0.3">
      <c r="A946" s="78"/>
      <c r="B946" s="78"/>
      <c r="C946" s="78"/>
      <c r="D946" s="78"/>
      <c r="E946" s="78"/>
      <c r="F946" s="78"/>
      <c r="G946" s="78"/>
      <c r="H946" s="78"/>
      <c r="I946" s="78"/>
      <c r="J946" s="78"/>
      <c r="K946" s="78"/>
      <c r="L946" s="78"/>
      <c r="M946" s="78"/>
      <c r="N946" s="78"/>
      <c r="O946" s="78"/>
      <c r="P946" s="78"/>
      <c r="Q946" s="78"/>
      <c r="R946" s="78"/>
      <c r="S946" s="78"/>
      <c r="T946" s="78"/>
      <c r="U946" s="78"/>
      <c r="V946" s="78"/>
      <c r="W946" s="79"/>
      <c r="X946" s="79"/>
    </row>
    <row r="947" spans="1:24" ht="39.75" customHeight="1" x14ac:dyDescent="0.3">
      <c r="A947" s="78"/>
      <c r="B947" s="78"/>
      <c r="C947" s="78"/>
      <c r="D947" s="78"/>
      <c r="E947" s="78"/>
      <c r="F947" s="78"/>
      <c r="G947" s="78"/>
      <c r="H947" s="78"/>
      <c r="I947" s="78"/>
      <c r="J947" s="78"/>
      <c r="K947" s="78"/>
      <c r="L947" s="78"/>
      <c r="M947" s="78"/>
      <c r="N947" s="78"/>
      <c r="O947" s="78"/>
      <c r="P947" s="78"/>
      <c r="Q947" s="78"/>
      <c r="R947" s="78"/>
      <c r="S947" s="78"/>
      <c r="T947" s="78"/>
      <c r="U947" s="78"/>
      <c r="V947" s="78"/>
      <c r="W947" s="79"/>
      <c r="X947" s="79"/>
    </row>
    <row r="948" spans="1:24" ht="39.75" customHeight="1" x14ac:dyDescent="0.3">
      <c r="A948" s="78"/>
      <c r="B948" s="78"/>
      <c r="C948" s="78"/>
      <c r="D948" s="78"/>
      <c r="E948" s="78"/>
      <c r="F948" s="78"/>
      <c r="G948" s="78"/>
      <c r="H948" s="78"/>
      <c r="I948" s="78"/>
      <c r="J948" s="78"/>
      <c r="K948" s="78"/>
      <c r="L948" s="78"/>
      <c r="M948" s="78"/>
      <c r="N948" s="78"/>
      <c r="O948" s="78"/>
      <c r="P948" s="78"/>
      <c r="Q948" s="78"/>
      <c r="R948" s="78"/>
      <c r="S948" s="78"/>
      <c r="T948" s="78"/>
      <c r="U948" s="78"/>
      <c r="V948" s="78"/>
      <c r="W948" s="79"/>
      <c r="X948" s="79"/>
    </row>
    <row r="949" spans="1:24" ht="39.75" customHeight="1" x14ac:dyDescent="0.3">
      <c r="A949" s="78"/>
      <c r="B949" s="78"/>
      <c r="C949" s="78"/>
      <c r="D949" s="78"/>
      <c r="E949" s="78"/>
      <c r="F949" s="78"/>
      <c r="G949" s="78"/>
      <c r="H949" s="78"/>
      <c r="I949" s="78"/>
      <c r="J949" s="78"/>
      <c r="K949" s="78"/>
      <c r="L949" s="78"/>
      <c r="M949" s="78"/>
      <c r="N949" s="78"/>
      <c r="O949" s="78"/>
      <c r="P949" s="78"/>
      <c r="Q949" s="78"/>
      <c r="R949" s="78"/>
      <c r="S949" s="78"/>
      <c r="T949" s="78"/>
      <c r="U949" s="78"/>
      <c r="V949" s="78"/>
      <c r="W949" s="79"/>
      <c r="X949" s="79"/>
    </row>
    <row r="950" spans="1:24" ht="39.75" customHeight="1" x14ac:dyDescent="0.3">
      <c r="A950" s="78"/>
      <c r="B950" s="78"/>
      <c r="C950" s="78"/>
      <c r="D950" s="78"/>
      <c r="E950" s="78"/>
      <c r="F950" s="78"/>
      <c r="G950" s="78"/>
      <c r="H950" s="78"/>
      <c r="I950" s="78"/>
      <c r="J950" s="78"/>
      <c r="K950" s="78"/>
      <c r="L950" s="78"/>
      <c r="M950" s="78"/>
      <c r="N950" s="78"/>
      <c r="O950" s="78"/>
      <c r="P950" s="78"/>
      <c r="Q950" s="78"/>
      <c r="R950" s="78"/>
      <c r="S950" s="78"/>
      <c r="T950" s="78"/>
      <c r="U950" s="78"/>
      <c r="V950" s="78"/>
      <c r="W950" s="79"/>
      <c r="X950" s="79"/>
    </row>
    <row r="951" spans="1:24" ht="39.75" customHeight="1" x14ac:dyDescent="0.3">
      <c r="A951" s="78"/>
      <c r="B951" s="78"/>
      <c r="C951" s="78"/>
      <c r="D951" s="78"/>
      <c r="E951" s="78"/>
      <c r="F951" s="78"/>
      <c r="G951" s="78"/>
      <c r="H951" s="78"/>
      <c r="I951" s="78"/>
      <c r="J951" s="78"/>
      <c r="K951" s="78"/>
      <c r="L951" s="78"/>
      <c r="M951" s="78"/>
      <c r="N951" s="78"/>
      <c r="O951" s="78"/>
      <c r="P951" s="78"/>
      <c r="Q951" s="78"/>
      <c r="R951" s="78"/>
      <c r="S951" s="78"/>
      <c r="T951" s="78"/>
      <c r="U951" s="78"/>
      <c r="V951" s="78"/>
      <c r="W951" s="79"/>
      <c r="X951" s="79"/>
    </row>
    <row r="952" spans="1:24" ht="39.75" customHeight="1" x14ac:dyDescent="0.3">
      <c r="A952" s="78"/>
      <c r="B952" s="78"/>
      <c r="C952" s="78"/>
      <c r="D952" s="78"/>
      <c r="E952" s="78"/>
      <c r="F952" s="78"/>
      <c r="G952" s="78"/>
      <c r="H952" s="78"/>
      <c r="I952" s="78"/>
      <c r="J952" s="78"/>
      <c r="K952" s="78"/>
      <c r="L952" s="78"/>
      <c r="M952" s="78"/>
      <c r="N952" s="78"/>
      <c r="O952" s="78"/>
      <c r="P952" s="78"/>
      <c r="Q952" s="78"/>
      <c r="R952" s="78"/>
      <c r="S952" s="78"/>
      <c r="T952" s="78"/>
      <c r="U952" s="78"/>
      <c r="V952" s="78"/>
      <c r="W952" s="79"/>
      <c r="X952" s="79"/>
    </row>
    <row r="953" spans="1:24" ht="39.75" customHeight="1" x14ac:dyDescent="0.3">
      <c r="A953" s="78"/>
      <c r="B953" s="78"/>
      <c r="C953" s="78"/>
      <c r="D953" s="78"/>
      <c r="E953" s="78"/>
      <c r="F953" s="78"/>
      <c r="G953" s="78"/>
      <c r="H953" s="78"/>
      <c r="I953" s="78"/>
      <c r="J953" s="78"/>
      <c r="K953" s="78"/>
      <c r="L953" s="78"/>
      <c r="M953" s="78"/>
      <c r="N953" s="78"/>
      <c r="O953" s="78"/>
      <c r="P953" s="78"/>
      <c r="Q953" s="78"/>
      <c r="R953" s="78"/>
      <c r="S953" s="78"/>
      <c r="T953" s="78"/>
      <c r="U953" s="78"/>
      <c r="V953" s="78"/>
      <c r="W953" s="79"/>
      <c r="X953" s="79"/>
    </row>
    <row r="954" spans="1:24" ht="39.75" customHeight="1" x14ac:dyDescent="0.3">
      <c r="A954" s="78"/>
      <c r="B954" s="78"/>
      <c r="C954" s="78"/>
      <c r="D954" s="78"/>
      <c r="E954" s="78"/>
      <c r="F954" s="78"/>
      <c r="G954" s="78"/>
      <c r="H954" s="78"/>
      <c r="I954" s="78"/>
      <c r="J954" s="78"/>
      <c r="K954" s="78"/>
      <c r="L954" s="78"/>
      <c r="M954" s="78"/>
      <c r="N954" s="78"/>
      <c r="O954" s="78"/>
      <c r="P954" s="78"/>
      <c r="Q954" s="78"/>
      <c r="R954" s="78"/>
      <c r="S954" s="78"/>
      <c r="T954" s="78"/>
      <c r="U954" s="78"/>
      <c r="V954" s="78"/>
      <c r="W954" s="79"/>
      <c r="X954" s="79"/>
    </row>
    <row r="955" spans="1:24" ht="39.75" customHeight="1" x14ac:dyDescent="0.3">
      <c r="A955" s="78"/>
      <c r="B955" s="78"/>
      <c r="C955" s="78"/>
      <c r="D955" s="78"/>
      <c r="E955" s="78"/>
      <c r="F955" s="78"/>
      <c r="G955" s="78"/>
      <c r="H955" s="78"/>
      <c r="I955" s="78"/>
      <c r="J955" s="78"/>
      <c r="K955" s="78"/>
      <c r="L955" s="78"/>
      <c r="M955" s="78"/>
      <c r="N955" s="78"/>
      <c r="O955" s="78"/>
      <c r="P955" s="78"/>
      <c r="Q955" s="78"/>
      <c r="R955" s="78"/>
      <c r="S955" s="78"/>
      <c r="T955" s="78"/>
      <c r="U955" s="78"/>
      <c r="V955" s="78"/>
      <c r="W955" s="79"/>
      <c r="X955" s="79"/>
    </row>
    <row r="956" spans="1:24" ht="39.75" customHeight="1" x14ac:dyDescent="0.3">
      <c r="A956" s="78"/>
      <c r="B956" s="78"/>
      <c r="C956" s="78"/>
      <c r="D956" s="78"/>
      <c r="E956" s="78"/>
      <c r="F956" s="78"/>
      <c r="G956" s="78"/>
      <c r="H956" s="78"/>
      <c r="I956" s="78"/>
      <c r="J956" s="78"/>
      <c r="K956" s="78"/>
      <c r="L956" s="78"/>
      <c r="M956" s="78"/>
      <c r="N956" s="78"/>
      <c r="O956" s="78"/>
      <c r="P956" s="78"/>
      <c r="Q956" s="78"/>
      <c r="R956" s="78"/>
      <c r="S956" s="78"/>
      <c r="T956" s="78"/>
      <c r="U956" s="78"/>
      <c r="V956" s="78"/>
      <c r="W956" s="79"/>
      <c r="X956" s="79"/>
    </row>
    <row r="957" spans="1:24" ht="39.75" customHeight="1" x14ac:dyDescent="0.3">
      <c r="A957" s="78"/>
      <c r="B957" s="78"/>
      <c r="C957" s="78"/>
      <c r="D957" s="78"/>
      <c r="E957" s="78"/>
      <c r="F957" s="78"/>
      <c r="G957" s="78"/>
      <c r="H957" s="78"/>
      <c r="I957" s="78"/>
      <c r="J957" s="78"/>
      <c r="K957" s="78"/>
      <c r="L957" s="78"/>
      <c r="M957" s="78"/>
      <c r="N957" s="78"/>
      <c r="O957" s="78"/>
      <c r="P957" s="78"/>
      <c r="Q957" s="78"/>
      <c r="R957" s="78"/>
      <c r="S957" s="78"/>
      <c r="T957" s="78"/>
      <c r="U957" s="78"/>
      <c r="V957" s="78"/>
      <c r="W957" s="79"/>
      <c r="X957" s="79"/>
    </row>
    <row r="958" spans="1:24" ht="39.75" customHeight="1" x14ac:dyDescent="0.3">
      <c r="A958" s="78"/>
      <c r="B958" s="78"/>
      <c r="C958" s="78"/>
      <c r="D958" s="78"/>
      <c r="E958" s="78"/>
      <c r="F958" s="78"/>
      <c r="G958" s="78"/>
      <c r="H958" s="78"/>
      <c r="I958" s="78"/>
      <c r="J958" s="78"/>
      <c r="K958" s="78"/>
      <c r="L958" s="78"/>
      <c r="M958" s="78"/>
      <c r="N958" s="78"/>
      <c r="O958" s="78"/>
      <c r="P958" s="78"/>
      <c r="Q958" s="78"/>
      <c r="R958" s="78"/>
      <c r="S958" s="78"/>
      <c r="T958" s="78"/>
      <c r="U958" s="78"/>
      <c r="V958" s="78"/>
      <c r="W958" s="79"/>
      <c r="X958" s="79"/>
    </row>
    <row r="959" spans="1:24" ht="39.75" customHeight="1" x14ac:dyDescent="0.3">
      <c r="A959" s="78"/>
      <c r="B959" s="78"/>
      <c r="C959" s="78"/>
      <c r="D959" s="78"/>
      <c r="E959" s="78"/>
      <c r="F959" s="78"/>
      <c r="G959" s="78"/>
      <c r="H959" s="78"/>
      <c r="I959" s="78"/>
      <c r="J959" s="78"/>
      <c r="K959" s="78"/>
      <c r="L959" s="78"/>
      <c r="M959" s="78"/>
      <c r="N959" s="78"/>
      <c r="O959" s="78"/>
      <c r="P959" s="78"/>
      <c r="Q959" s="78"/>
      <c r="R959" s="78"/>
      <c r="S959" s="78"/>
      <c r="T959" s="78"/>
      <c r="U959" s="78"/>
      <c r="V959" s="78"/>
      <c r="W959" s="79"/>
      <c r="X959" s="79"/>
    </row>
    <row r="960" spans="1:24" ht="39.75" customHeight="1" x14ac:dyDescent="0.3">
      <c r="A960" s="78"/>
      <c r="B960" s="78"/>
      <c r="C960" s="78"/>
      <c r="D960" s="78"/>
      <c r="E960" s="78"/>
      <c r="F960" s="78"/>
      <c r="G960" s="78"/>
      <c r="H960" s="78"/>
      <c r="I960" s="78"/>
      <c r="J960" s="78"/>
      <c r="K960" s="78"/>
      <c r="L960" s="78"/>
      <c r="M960" s="78"/>
      <c r="N960" s="78"/>
      <c r="O960" s="78"/>
      <c r="P960" s="78"/>
      <c r="Q960" s="78"/>
      <c r="R960" s="78"/>
      <c r="S960" s="78"/>
      <c r="T960" s="78"/>
      <c r="U960" s="78"/>
      <c r="V960" s="78"/>
      <c r="W960" s="79"/>
      <c r="X960" s="79"/>
    </row>
    <row r="961" spans="1:24" ht="39.75" customHeight="1" x14ac:dyDescent="0.3">
      <c r="A961" s="78"/>
      <c r="B961" s="78"/>
      <c r="C961" s="78"/>
      <c r="D961" s="78"/>
      <c r="E961" s="78"/>
      <c r="F961" s="78"/>
      <c r="G961" s="78"/>
      <c r="H961" s="78"/>
      <c r="I961" s="78"/>
      <c r="J961" s="78"/>
      <c r="K961" s="78"/>
      <c r="L961" s="78"/>
      <c r="M961" s="78"/>
      <c r="N961" s="78"/>
      <c r="O961" s="78"/>
      <c r="P961" s="78"/>
      <c r="Q961" s="78"/>
      <c r="R961" s="78"/>
      <c r="S961" s="78"/>
      <c r="T961" s="78"/>
      <c r="U961" s="78"/>
      <c r="V961" s="78"/>
      <c r="W961" s="79"/>
      <c r="X961" s="79"/>
    </row>
    <row r="962" spans="1:24" ht="39.75" customHeight="1" x14ac:dyDescent="0.3">
      <c r="A962" s="78"/>
      <c r="B962" s="78"/>
      <c r="C962" s="78"/>
      <c r="D962" s="78"/>
      <c r="E962" s="78"/>
      <c r="F962" s="78"/>
      <c r="G962" s="78"/>
      <c r="H962" s="78"/>
      <c r="I962" s="78"/>
      <c r="J962" s="78"/>
      <c r="K962" s="78"/>
      <c r="L962" s="78"/>
      <c r="M962" s="78"/>
      <c r="N962" s="78"/>
      <c r="O962" s="78"/>
      <c r="P962" s="78"/>
      <c r="Q962" s="78"/>
      <c r="R962" s="78"/>
      <c r="S962" s="78"/>
      <c r="T962" s="78"/>
      <c r="U962" s="78"/>
      <c r="V962" s="78"/>
      <c r="W962" s="79"/>
      <c r="X962" s="79"/>
    </row>
    <row r="963" spans="1:24" ht="39.75" customHeight="1" x14ac:dyDescent="0.3">
      <c r="A963" s="78"/>
      <c r="B963" s="78"/>
      <c r="C963" s="78"/>
      <c r="D963" s="78"/>
      <c r="E963" s="78"/>
      <c r="F963" s="78"/>
      <c r="G963" s="78"/>
      <c r="H963" s="78"/>
      <c r="I963" s="78"/>
      <c r="J963" s="78"/>
      <c r="K963" s="78"/>
      <c r="L963" s="78"/>
      <c r="M963" s="78"/>
      <c r="N963" s="78"/>
      <c r="O963" s="78"/>
      <c r="P963" s="78"/>
      <c r="Q963" s="78"/>
      <c r="R963" s="78"/>
      <c r="S963" s="78"/>
      <c r="T963" s="78"/>
      <c r="U963" s="78"/>
      <c r="V963" s="78"/>
      <c r="W963" s="79"/>
      <c r="X963" s="79"/>
    </row>
    <row r="964" spans="1:24" ht="39.75" customHeight="1" x14ac:dyDescent="0.3">
      <c r="A964" s="78"/>
      <c r="B964" s="78"/>
      <c r="C964" s="78"/>
      <c r="D964" s="78"/>
      <c r="E964" s="78"/>
      <c r="F964" s="78"/>
      <c r="G964" s="78"/>
      <c r="H964" s="78"/>
      <c r="I964" s="78"/>
      <c r="J964" s="78"/>
      <c r="K964" s="78"/>
      <c r="L964" s="78"/>
      <c r="M964" s="78"/>
      <c r="N964" s="78"/>
      <c r="O964" s="78"/>
      <c r="P964" s="78"/>
      <c r="Q964" s="78"/>
      <c r="R964" s="78"/>
      <c r="S964" s="78"/>
      <c r="T964" s="78"/>
      <c r="U964" s="78"/>
      <c r="V964" s="78"/>
      <c r="W964" s="79"/>
      <c r="X964" s="79"/>
    </row>
    <row r="965" spans="1:24" ht="39.75" customHeight="1" x14ac:dyDescent="0.3">
      <c r="A965" s="78"/>
      <c r="B965" s="78"/>
      <c r="C965" s="78"/>
      <c r="D965" s="78"/>
      <c r="E965" s="78"/>
      <c r="F965" s="78"/>
      <c r="G965" s="78"/>
      <c r="H965" s="78"/>
      <c r="I965" s="78"/>
      <c r="J965" s="78"/>
      <c r="K965" s="78"/>
      <c r="L965" s="78"/>
      <c r="M965" s="78"/>
      <c r="N965" s="78"/>
      <c r="O965" s="78"/>
      <c r="P965" s="78"/>
      <c r="Q965" s="78"/>
      <c r="R965" s="78"/>
      <c r="S965" s="78"/>
      <c r="T965" s="78"/>
      <c r="U965" s="78"/>
      <c r="V965" s="78"/>
      <c r="W965" s="79"/>
      <c r="X965" s="79"/>
    </row>
    <row r="966" spans="1:24" ht="39.75" customHeight="1" x14ac:dyDescent="0.3">
      <c r="A966" s="78"/>
      <c r="B966" s="78"/>
      <c r="C966" s="78"/>
      <c r="D966" s="78"/>
      <c r="E966" s="78"/>
      <c r="F966" s="78"/>
      <c r="G966" s="78"/>
      <c r="H966" s="78"/>
      <c r="I966" s="78"/>
      <c r="J966" s="78"/>
      <c r="K966" s="78"/>
      <c r="L966" s="78"/>
      <c r="M966" s="78"/>
      <c r="N966" s="78"/>
      <c r="O966" s="78"/>
      <c r="P966" s="78"/>
      <c r="Q966" s="78"/>
      <c r="R966" s="78"/>
      <c r="S966" s="78"/>
      <c r="T966" s="78"/>
      <c r="U966" s="78"/>
      <c r="V966" s="78"/>
      <c r="W966" s="79"/>
      <c r="X966" s="79"/>
    </row>
    <row r="967" spans="1:24" ht="39.75" customHeight="1" x14ac:dyDescent="0.3">
      <c r="A967" s="78"/>
      <c r="B967" s="78"/>
      <c r="C967" s="78"/>
      <c r="D967" s="78"/>
      <c r="E967" s="78"/>
      <c r="F967" s="78"/>
      <c r="G967" s="78"/>
      <c r="H967" s="78"/>
      <c r="I967" s="78"/>
      <c r="J967" s="78"/>
      <c r="K967" s="78"/>
      <c r="L967" s="78"/>
      <c r="M967" s="78"/>
      <c r="N967" s="78"/>
      <c r="O967" s="78"/>
      <c r="P967" s="78"/>
      <c r="Q967" s="78"/>
      <c r="R967" s="78"/>
      <c r="S967" s="78"/>
      <c r="T967" s="78"/>
      <c r="U967" s="78"/>
      <c r="V967" s="78"/>
      <c r="W967" s="79"/>
      <c r="X967" s="79"/>
    </row>
    <row r="968" spans="1:24" ht="39.75" customHeight="1" x14ac:dyDescent="0.3">
      <c r="A968" s="78"/>
      <c r="B968" s="78"/>
      <c r="C968" s="78"/>
      <c r="D968" s="78"/>
      <c r="E968" s="78"/>
      <c r="F968" s="78"/>
      <c r="G968" s="78"/>
      <c r="H968" s="78"/>
      <c r="I968" s="78"/>
      <c r="J968" s="78"/>
      <c r="K968" s="78"/>
      <c r="L968" s="78"/>
      <c r="M968" s="78"/>
      <c r="N968" s="78"/>
      <c r="O968" s="78"/>
      <c r="P968" s="78"/>
      <c r="Q968" s="78"/>
      <c r="R968" s="78"/>
      <c r="S968" s="78"/>
      <c r="T968" s="78"/>
      <c r="U968" s="78"/>
      <c r="V968" s="78"/>
      <c r="W968" s="79"/>
      <c r="X968" s="79"/>
    </row>
    <row r="969" spans="1:24" ht="39.75" customHeight="1" x14ac:dyDescent="0.3">
      <c r="A969" s="78"/>
      <c r="B969" s="78"/>
      <c r="C969" s="78"/>
      <c r="D969" s="78"/>
      <c r="E969" s="78"/>
      <c r="F969" s="78"/>
      <c r="G969" s="78"/>
      <c r="H969" s="78"/>
      <c r="I969" s="78"/>
      <c r="J969" s="78"/>
      <c r="K969" s="78"/>
      <c r="L969" s="78"/>
      <c r="M969" s="78"/>
      <c r="N969" s="78"/>
      <c r="O969" s="78"/>
      <c r="P969" s="78"/>
      <c r="Q969" s="78"/>
      <c r="R969" s="78"/>
      <c r="S969" s="78"/>
      <c r="T969" s="78"/>
      <c r="U969" s="78"/>
      <c r="V969" s="78"/>
      <c r="W969" s="79"/>
      <c r="X969" s="79"/>
    </row>
    <row r="970" spans="1:24" ht="39.75" customHeight="1" x14ac:dyDescent="0.3">
      <c r="A970" s="78"/>
      <c r="B970" s="78"/>
      <c r="C970" s="78"/>
      <c r="D970" s="78"/>
      <c r="E970" s="78"/>
      <c r="F970" s="78"/>
      <c r="G970" s="78"/>
      <c r="H970" s="78"/>
      <c r="I970" s="78"/>
      <c r="J970" s="78"/>
      <c r="K970" s="78"/>
      <c r="L970" s="78"/>
      <c r="M970" s="78"/>
      <c r="N970" s="78"/>
      <c r="O970" s="78"/>
      <c r="P970" s="78"/>
      <c r="Q970" s="78"/>
      <c r="R970" s="78"/>
      <c r="S970" s="78"/>
      <c r="T970" s="78"/>
      <c r="U970" s="78"/>
      <c r="V970" s="78"/>
      <c r="W970" s="79"/>
      <c r="X970" s="79"/>
    </row>
    <row r="971" spans="1:24" ht="39.75" customHeight="1" x14ac:dyDescent="0.3">
      <c r="A971" s="78"/>
      <c r="B971" s="78"/>
      <c r="C971" s="78"/>
      <c r="D971" s="78"/>
      <c r="E971" s="78"/>
      <c r="F971" s="78"/>
      <c r="G971" s="78"/>
      <c r="H971" s="78"/>
      <c r="I971" s="78"/>
      <c r="J971" s="78"/>
      <c r="K971" s="78"/>
      <c r="L971" s="78"/>
      <c r="M971" s="78"/>
      <c r="N971" s="78"/>
      <c r="O971" s="78"/>
      <c r="P971" s="78"/>
      <c r="Q971" s="78"/>
      <c r="R971" s="78"/>
      <c r="S971" s="78"/>
      <c r="T971" s="78"/>
      <c r="U971" s="78"/>
      <c r="V971" s="78"/>
      <c r="W971" s="79"/>
      <c r="X971" s="79"/>
    </row>
    <row r="972" spans="1:24" ht="39.75" customHeight="1" x14ac:dyDescent="0.3">
      <c r="A972" s="78"/>
      <c r="B972" s="78"/>
      <c r="C972" s="78"/>
      <c r="D972" s="78"/>
      <c r="E972" s="78"/>
      <c r="F972" s="78"/>
      <c r="G972" s="78"/>
      <c r="H972" s="78"/>
      <c r="I972" s="78"/>
      <c r="J972" s="78"/>
      <c r="K972" s="78"/>
      <c r="L972" s="78"/>
      <c r="M972" s="78"/>
      <c r="N972" s="78"/>
      <c r="O972" s="78"/>
      <c r="P972" s="78"/>
      <c r="Q972" s="78"/>
      <c r="R972" s="78"/>
      <c r="S972" s="78"/>
      <c r="T972" s="78"/>
      <c r="U972" s="78"/>
      <c r="V972" s="78"/>
      <c r="W972" s="79"/>
      <c r="X972" s="79"/>
    </row>
    <row r="973" spans="1:24" ht="39.75" customHeight="1" x14ac:dyDescent="0.3">
      <c r="A973" s="78"/>
      <c r="B973" s="78"/>
      <c r="C973" s="78"/>
      <c r="D973" s="78"/>
      <c r="E973" s="78"/>
      <c r="F973" s="78"/>
      <c r="G973" s="78"/>
      <c r="H973" s="78"/>
      <c r="I973" s="78"/>
      <c r="J973" s="78"/>
      <c r="K973" s="78"/>
      <c r="L973" s="78"/>
      <c r="M973" s="78"/>
      <c r="N973" s="78"/>
      <c r="O973" s="78"/>
      <c r="P973" s="78"/>
      <c r="Q973" s="78"/>
      <c r="R973" s="78"/>
      <c r="S973" s="78"/>
      <c r="T973" s="78"/>
      <c r="U973" s="78"/>
      <c r="V973" s="78"/>
      <c r="W973" s="79"/>
      <c r="X973" s="79"/>
    </row>
    <row r="974" spans="1:24" ht="39.75" customHeight="1" x14ac:dyDescent="0.3">
      <c r="A974" s="78"/>
      <c r="B974" s="78"/>
      <c r="C974" s="78"/>
      <c r="D974" s="78"/>
      <c r="E974" s="78"/>
      <c r="F974" s="78"/>
      <c r="G974" s="78"/>
      <c r="H974" s="78"/>
      <c r="I974" s="78"/>
      <c r="J974" s="78"/>
      <c r="K974" s="78"/>
      <c r="L974" s="78"/>
      <c r="M974" s="78"/>
      <c r="N974" s="78"/>
      <c r="O974" s="78"/>
      <c r="P974" s="78"/>
      <c r="Q974" s="78"/>
      <c r="R974" s="78"/>
      <c r="S974" s="78"/>
      <c r="T974" s="78"/>
      <c r="U974" s="78"/>
      <c r="V974" s="78"/>
      <c r="W974" s="79"/>
      <c r="X974" s="79"/>
    </row>
    <row r="975" spans="1:24" ht="39.75" customHeight="1" x14ac:dyDescent="0.3">
      <c r="A975" s="78"/>
      <c r="B975" s="78"/>
      <c r="C975" s="78"/>
      <c r="D975" s="78"/>
      <c r="E975" s="78"/>
      <c r="F975" s="78"/>
      <c r="G975" s="78"/>
      <c r="H975" s="78"/>
      <c r="I975" s="78"/>
      <c r="J975" s="78"/>
      <c r="K975" s="78"/>
      <c r="L975" s="78"/>
      <c r="M975" s="78"/>
      <c r="N975" s="78"/>
      <c r="O975" s="78"/>
      <c r="P975" s="78"/>
      <c r="Q975" s="78"/>
      <c r="R975" s="78"/>
      <c r="S975" s="78"/>
      <c r="T975" s="78"/>
      <c r="U975" s="78"/>
      <c r="V975" s="78"/>
      <c r="W975" s="79"/>
      <c r="X975" s="79"/>
    </row>
    <row r="976" spans="1:24" ht="39.75" customHeight="1" x14ac:dyDescent="0.3">
      <c r="A976" s="78"/>
      <c r="B976" s="78"/>
      <c r="C976" s="78"/>
      <c r="D976" s="78"/>
      <c r="E976" s="78"/>
      <c r="F976" s="78"/>
      <c r="G976" s="78"/>
      <c r="H976" s="78"/>
      <c r="I976" s="78"/>
      <c r="J976" s="78"/>
      <c r="K976" s="78"/>
      <c r="L976" s="78"/>
      <c r="M976" s="78"/>
      <c r="N976" s="78"/>
      <c r="O976" s="78"/>
      <c r="P976" s="78"/>
      <c r="Q976" s="78"/>
      <c r="R976" s="78"/>
      <c r="S976" s="78"/>
      <c r="T976" s="78"/>
      <c r="U976" s="78"/>
      <c r="V976" s="78"/>
      <c r="W976" s="79"/>
      <c r="X976" s="79"/>
    </row>
    <row r="977" spans="1:24" ht="39.75" customHeight="1" x14ac:dyDescent="0.3">
      <c r="A977" s="78"/>
      <c r="B977" s="78"/>
      <c r="C977" s="78"/>
      <c r="D977" s="78"/>
      <c r="E977" s="78"/>
      <c r="F977" s="78"/>
      <c r="G977" s="78"/>
      <c r="H977" s="78"/>
      <c r="I977" s="78"/>
      <c r="J977" s="78"/>
      <c r="K977" s="78"/>
      <c r="L977" s="78"/>
      <c r="M977" s="78"/>
      <c r="N977" s="78"/>
      <c r="O977" s="78"/>
      <c r="P977" s="78"/>
      <c r="Q977" s="78"/>
      <c r="R977" s="78"/>
      <c r="S977" s="78"/>
      <c r="T977" s="78"/>
      <c r="U977" s="78"/>
      <c r="V977" s="78"/>
      <c r="W977" s="79"/>
      <c r="X977" s="79"/>
    </row>
    <row r="978" spans="1:24" ht="39.75" customHeight="1" x14ac:dyDescent="0.3">
      <c r="A978" s="78"/>
      <c r="B978" s="78"/>
      <c r="C978" s="78"/>
      <c r="D978" s="78"/>
      <c r="E978" s="78"/>
      <c r="F978" s="78"/>
      <c r="G978" s="78"/>
      <c r="H978" s="78"/>
      <c r="I978" s="78"/>
      <c r="J978" s="78"/>
      <c r="K978" s="78"/>
      <c r="L978" s="78"/>
      <c r="M978" s="78"/>
      <c r="N978" s="78"/>
      <c r="O978" s="78"/>
      <c r="P978" s="78"/>
      <c r="Q978" s="78"/>
      <c r="R978" s="78"/>
      <c r="S978" s="78"/>
      <c r="T978" s="78"/>
      <c r="U978" s="78"/>
      <c r="V978" s="78"/>
      <c r="W978" s="79"/>
      <c r="X978" s="79"/>
    </row>
    <row r="979" spans="1:24" ht="39.75" customHeight="1" x14ac:dyDescent="0.3">
      <c r="A979" s="78"/>
      <c r="B979" s="78"/>
      <c r="C979" s="78"/>
      <c r="D979" s="78"/>
      <c r="E979" s="78"/>
      <c r="F979" s="78"/>
      <c r="G979" s="78"/>
      <c r="H979" s="78"/>
      <c r="I979" s="78"/>
      <c r="J979" s="78"/>
      <c r="K979" s="78"/>
      <c r="L979" s="78"/>
      <c r="M979" s="78"/>
      <c r="N979" s="78"/>
      <c r="O979" s="78"/>
      <c r="P979" s="78"/>
      <c r="Q979" s="78"/>
      <c r="R979" s="78"/>
      <c r="S979" s="78"/>
      <c r="T979" s="78"/>
      <c r="U979" s="78"/>
      <c r="V979" s="78"/>
      <c r="W979" s="79"/>
      <c r="X979" s="79"/>
    </row>
    <row r="980" spans="1:24" ht="39.75" customHeight="1" x14ac:dyDescent="0.3">
      <c r="A980" s="78"/>
      <c r="B980" s="78"/>
      <c r="C980" s="78"/>
      <c r="D980" s="78"/>
      <c r="E980" s="78"/>
      <c r="F980" s="78"/>
      <c r="G980" s="78"/>
      <c r="H980" s="78"/>
      <c r="I980" s="78"/>
      <c r="J980" s="78"/>
      <c r="K980" s="78"/>
      <c r="L980" s="78"/>
      <c r="M980" s="78"/>
      <c r="N980" s="78"/>
      <c r="O980" s="78"/>
      <c r="P980" s="78"/>
      <c r="Q980" s="78"/>
      <c r="R980" s="78"/>
      <c r="S980" s="78"/>
      <c r="T980" s="78"/>
      <c r="U980" s="78"/>
      <c r="V980" s="78"/>
      <c r="W980" s="79"/>
      <c r="X980" s="79"/>
    </row>
    <row r="981" spans="1:24" ht="39.75" customHeight="1" x14ac:dyDescent="0.3">
      <c r="A981" s="78"/>
      <c r="B981" s="78"/>
      <c r="C981" s="78"/>
      <c r="D981" s="78"/>
      <c r="E981" s="78"/>
      <c r="F981" s="78"/>
      <c r="G981" s="78"/>
      <c r="H981" s="78"/>
      <c r="I981" s="78"/>
      <c r="J981" s="78"/>
      <c r="K981" s="78"/>
      <c r="L981" s="78"/>
      <c r="M981" s="78"/>
      <c r="N981" s="78"/>
      <c r="O981" s="78"/>
      <c r="P981" s="78"/>
      <c r="Q981" s="78"/>
      <c r="R981" s="78"/>
      <c r="S981" s="78"/>
      <c r="T981" s="78"/>
      <c r="U981" s="78"/>
      <c r="V981" s="78"/>
      <c r="W981" s="79"/>
      <c r="X981" s="79"/>
    </row>
    <row r="982" spans="1:24" ht="39.75" customHeight="1" x14ac:dyDescent="0.3">
      <c r="A982" s="78"/>
      <c r="B982" s="78"/>
      <c r="C982" s="78"/>
      <c r="D982" s="78"/>
      <c r="E982" s="78"/>
      <c r="F982" s="78"/>
      <c r="G982" s="78"/>
      <c r="H982" s="78"/>
      <c r="I982" s="78"/>
      <c r="J982" s="78"/>
      <c r="K982" s="78"/>
      <c r="L982" s="78"/>
      <c r="M982" s="78"/>
      <c r="N982" s="78"/>
      <c r="O982" s="78"/>
      <c r="P982" s="78"/>
      <c r="Q982" s="78"/>
      <c r="R982" s="78"/>
      <c r="S982" s="78"/>
      <c r="T982" s="78"/>
      <c r="U982" s="78"/>
      <c r="V982" s="78"/>
      <c r="W982" s="79"/>
      <c r="X982" s="79"/>
    </row>
    <row r="983" spans="1:24" ht="39.75" customHeight="1" x14ac:dyDescent="0.3">
      <c r="A983" s="78"/>
      <c r="B983" s="78"/>
      <c r="C983" s="78"/>
      <c r="D983" s="78"/>
      <c r="E983" s="78"/>
      <c r="F983" s="78"/>
      <c r="G983" s="78"/>
      <c r="H983" s="78"/>
      <c r="I983" s="78"/>
      <c r="J983" s="78"/>
      <c r="K983" s="78"/>
      <c r="L983" s="78"/>
      <c r="M983" s="78"/>
      <c r="N983" s="78"/>
      <c r="O983" s="78"/>
      <c r="P983" s="78"/>
      <c r="Q983" s="78"/>
      <c r="R983" s="78"/>
      <c r="S983" s="78"/>
      <c r="T983" s="78"/>
      <c r="U983" s="78"/>
      <c r="V983" s="78"/>
      <c r="W983" s="79"/>
      <c r="X983" s="79"/>
    </row>
    <row r="984" spans="1:24" ht="39.75" customHeight="1" x14ac:dyDescent="0.3">
      <c r="A984" s="78"/>
      <c r="B984" s="78"/>
      <c r="C984" s="78"/>
      <c r="D984" s="78"/>
      <c r="E984" s="78"/>
      <c r="F984" s="78"/>
      <c r="G984" s="78"/>
      <c r="H984" s="78"/>
      <c r="I984" s="78"/>
      <c r="J984" s="78"/>
      <c r="K984" s="78"/>
      <c r="L984" s="78"/>
      <c r="M984" s="78"/>
      <c r="N984" s="78"/>
      <c r="O984" s="78"/>
      <c r="P984" s="78"/>
      <c r="Q984" s="78"/>
      <c r="R984" s="78"/>
      <c r="S984" s="78"/>
      <c r="T984" s="78"/>
      <c r="U984" s="78"/>
      <c r="V984" s="78"/>
      <c r="W984" s="79"/>
      <c r="X984" s="79"/>
    </row>
    <row r="985" spans="1:24" ht="39.75" customHeight="1" x14ac:dyDescent="0.3">
      <c r="A985" s="78"/>
      <c r="B985" s="78"/>
      <c r="C985" s="78"/>
      <c r="D985" s="78"/>
      <c r="E985" s="78"/>
      <c r="F985" s="78"/>
      <c r="G985" s="78"/>
      <c r="H985" s="78"/>
      <c r="I985" s="78"/>
      <c r="J985" s="78"/>
      <c r="K985" s="78"/>
      <c r="L985" s="78"/>
      <c r="M985" s="78"/>
      <c r="N985" s="78"/>
      <c r="O985" s="78"/>
      <c r="P985" s="78"/>
      <c r="Q985" s="78"/>
      <c r="R985" s="78"/>
      <c r="S985" s="78"/>
      <c r="T985" s="78"/>
      <c r="U985" s="78"/>
      <c r="V985" s="78"/>
      <c r="W985" s="79"/>
      <c r="X985" s="79"/>
    </row>
    <row r="986" spans="1:24" ht="39.75" customHeight="1" x14ac:dyDescent="0.3">
      <c r="A986" s="78"/>
      <c r="B986" s="78"/>
      <c r="C986" s="78"/>
      <c r="D986" s="78"/>
      <c r="E986" s="78"/>
      <c r="F986" s="78"/>
      <c r="G986" s="78"/>
      <c r="H986" s="78"/>
      <c r="I986" s="78"/>
      <c r="J986" s="78"/>
      <c r="K986" s="78"/>
      <c r="L986" s="78"/>
      <c r="M986" s="78"/>
      <c r="N986" s="78"/>
      <c r="O986" s="78"/>
      <c r="P986" s="78"/>
      <c r="Q986" s="78"/>
      <c r="R986" s="78"/>
      <c r="S986" s="78"/>
      <c r="T986" s="78"/>
      <c r="U986" s="78"/>
      <c r="V986" s="78"/>
      <c r="W986" s="79"/>
      <c r="X986" s="79"/>
    </row>
    <row r="987" spans="1:24" ht="39.75" customHeight="1" x14ac:dyDescent="0.3">
      <c r="A987" s="78"/>
      <c r="B987" s="78"/>
      <c r="C987" s="78"/>
      <c r="D987" s="78"/>
      <c r="E987" s="78"/>
      <c r="F987" s="78"/>
      <c r="G987" s="78"/>
      <c r="H987" s="78"/>
      <c r="I987" s="78"/>
      <c r="J987" s="78"/>
      <c r="K987" s="78"/>
      <c r="L987" s="78"/>
      <c r="M987" s="78"/>
      <c r="N987" s="78"/>
      <c r="O987" s="78"/>
      <c r="P987" s="78"/>
      <c r="Q987" s="78"/>
      <c r="R987" s="78"/>
      <c r="S987" s="78"/>
      <c r="T987" s="78"/>
      <c r="U987" s="78"/>
      <c r="V987" s="78"/>
      <c r="W987" s="79"/>
      <c r="X987" s="79"/>
    </row>
    <row r="988" spans="1:24" ht="39.75" customHeight="1" x14ac:dyDescent="0.3">
      <c r="A988" s="78"/>
      <c r="B988" s="78"/>
      <c r="C988" s="78"/>
      <c r="D988" s="78"/>
      <c r="E988" s="78"/>
      <c r="F988" s="78"/>
      <c r="G988" s="78"/>
      <c r="H988" s="78"/>
      <c r="I988" s="78"/>
      <c r="J988" s="78"/>
      <c r="K988" s="78"/>
      <c r="L988" s="78"/>
      <c r="M988" s="78"/>
      <c r="N988" s="78"/>
      <c r="O988" s="78"/>
      <c r="P988" s="78"/>
      <c r="Q988" s="78"/>
      <c r="R988" s="78"/>
      <c r="S988" s="78"/>
      <c r="T988" s="78"/>
      <c r="U988" s="78"/>
      <c r="V988" s="78"/>
      <c r="W988" s="79"/>
      <c r="X988" s="79"/>
    </row>
    <row r="989" spans="1:24" ht="39.75" customHeight="1" x14ac:dyDescent="0.3">
      <c r="A989" s="78"/>
      <c r="B989" s="78"/>
      <c r="C989" s="78"/>
      <c r="D989" s="78"/>
      <c r="E989" s="78"/>
      <c r="F989" s="78"/>
      <c r="G989" s="78"/>
      <c r="H989" s="78"/>
      <c r="I989" s="78"/>
      <c r="J989" s="78"/>
      <c r="K989" s="78"/>
      <c r="L989" s="78"/>
      <c r="M989" s="78"/>
      <c r="N989" s="78"/>
      <c r="O989" s="78"/>
      <c r="P989" s="78"/>
      <c r="Q989" s="78"/>
      <c r="R989" s="78"/>
      <c r="S989" s="78"/>
      <c r="T989" s="78"/>
      <c r="U989" s="78"/>
      <c r="V989" s="78"/>
      <c r="W989" s="79"/>
      <c r="X989" s="79"/>
    </row>
    <row r="990" spans="1:24" ht="39.75" customHeight="1" x14ac:dyDescent="0.3">
      <c r="A990" s="78"/>
      <c r="B990" s="78"/>
      <c r="C990" s="78"/>
      <c r="D990" s="78"/>
      <c r="E990" s="78"/>
      <c r="F990" s="78"/>
      <c r="G990" s="78"/>
      <c r="H990" s="78"/>
      <c r="I990" s="78"/>
      <c r="J990" s="78"/>
      <c r="K990" s="78"/>
      <c r="L990" s="78"/>
      <c r="M990" s="78"/>
      <c r="N990" s="78"/>
      <c r="O990" s="78"/>
      <c r="P990" s="78"/>
      <c r="Q990" s="78"/>
      <c r="R990" s="78"/>
      <c r="S990" s="78"/>
      <c r="T990" s="78"/>
      <c r="U990" s="78"/>
      <c r="V990" s="78"/>
      <c r="W990" s="79"/>
      <c r="X990" s="79"/>
    </row>
    <row r="991" spans="1:24" ht="39.75" customHeight="1" x14ac:dyDescent="0.3">
      <c r="A991" s="78"/>
      <c r="B991" s="78"/>
      <c r="C991" s="78"/>
      <c r="D991" s="78"/>
      <c r="E991" s="78"/>
      <c r="F991" s="78"/>
      <c r="G991" s="78"/>
      <c r="H991" s="78"/>
      <c r="I991" s="78"/>
      <c r="J991" s="78"/>
      <c r="K991" s="78"/>
      <c r="L991" s="78"/>
      <c r="M991" s="78"/>
      <c r="N991" s="78"/>
      <c r="O991" s="78"/>
      <c r="P991" s="78"/>
      <c r="Q991" s="78"/>
      <c r="R991" s="78"/>
      <c r="S991" s="78"/>
      <c r="T991" s="78"/>
      <c r="U991" s="78"/>
      <c r="V991" s="78"/>
      <c r="W991" s="79"/>
      <c r="X991" s="79"/>
    </row>
    <row r="992" spans="1:24" ht="39.75" customHeight="1" x14ac:dyDescent="0.3">
      <c r="A992" s="78"/>
      <c r="B992" s="78"/>
      <c r="C992" s="78"/>
      <c r="D992" s="78"/>
      <c r="E992" s="78"/>
      <c r="F992" s="78"/>
      <c r="G992" s="78"/>
      <c r="H992" s="78"/>
      <c r="I992" s="78"/>
      <c r="J992" s="78"/>
      <c r="K992" s="78"/>
      <c r="L992" s="78"/>
      <c r="M992" s="78"/>
      <c r="N992" s="78"/>
      <c r="O992" s="78"/>
      <c r="P992" s="78"/>
      <c r="Q992" s="78"/>
      <c r="R992" s="78"/>
      <c r="S992" s="78"/>
      <c r="T992" s="78"/>
      <c r="U992" s="78"/>
      <c r="V992" s="78"/>
      <c r="W992" s="79"/>
      <c r="X992" s="79"/>
    </row>
    <row r="993" spans="1:24" ht="39.75" customHeight="1" x14ac:dyDescent="0.3">
      <c r="A993" s="78"/>
      <c r="B993" s="78"/>
      <c r="C993" s="78"/>
      <c r="D993" s="78"/>
      <c r="E993" s="78"/>
      <c r="F993" s="78"/>
      <c r="G993" s="78"/>
      <c r="H993" s="78"/>
      <c r="I993" s="78"/>
      <c r="J993" s="78"/>
      <c r="K993" s="78"/>
      <c r="L993" s="78"/>
      <c r="M993" s="78"/>
      <c r="N993" s="78"/>
      <c r="O993" s="78"/>
      <c r="P993" s="78"/>
      <c r="Q993" s="78"/>
      <c r="R993" s="78"/>
      <c r="S993" s="78"/>
      <c r="T993" s="78"/>
      <c r="U993" s="78"/>
      <c r="V993" s="78"/>
      <c r="W993" s="79"/>
      <c r="X993" s="79"/>
    </row>
    <row r="994" spans="1:24" ht="39.75" customHeight="1" x14ac:dyDescent="0.3">
      <c r="A994" s="78"/>
      <c r="B994" s="78"/>
      <c r="C994" s="78"/>
      <c r="D994" s="78"/>
      <c r="E994" s="78"/>
      <c r="F994" s="78"/>
      <c r="G994" s="78"/>
      <c r="H994" s="78"/>
      <c r="I994" s="78"/>
      <c r="J994" s="78"/>
      <c r="K994" s="78"/>
      <c r="L994" s="78"/>
      <c r="M994" s="78"/>
      <c r="N994" s="78"/>
      <c r="O994" s="78"/>
      <c r="P994" s="78"/>
      <c r="Q994" s="78"/>
      <c r="R994" s="78"/>
      <c r="S994" s="78"/>
      <c r="T994" s="78"/>
      <c r="U994" s="78"/>
      <c r="V994" s="78"/>
      <c r="W994" s="79"/>
      <c r="X994" s="79"/>
    </row>
    <row r="995" spans="1:24" ht="39.75" customHeight="1" x14ac:dyDescent="0.3">
      <c r="A995" s="78"/>
      <c r="B995" s="78"/>
      <c r="C995" s="78"/>
      <c r="D995" s="78"/>
      <c r="E995" s="78"/>
      <c r="F995" s="78"/>
      <c r="G995" s="78"/>
      <c r="H995" s="78"/>
      <c r="I995" s="78"/>
      <c r="J995" s="78"/>
      <c r="K995" s="78"/>
      <c r="L995" s="78"/>
      <c r="M995" s="78"/>
      <c r="N995" s="78"/>
      <c r="O995" s="78"/>
      <c r="P995" s="78"/>
      <c r="Q995" s="78"/>
      <c r="R995" s="78"/>
      <c r="S995" s="78"/>
      <c r="T995" s="78"/>
      <c r="U995" s="78"/>
      <c r="V995" s="78"/>
      <c r="W995" s="79"/>
      <c r="X995" s="79"/>
    </row>
    <row r="996" spans="1:24" ht="39.75" customHeight="1" x14ac:dyDescent="0.3">
      <c r="A996" s="78"/>
      <c r="B996" s="78"/>
      <c r="C996" s="78"/>
      <c r="D996" s="78"/>
      <c r="E996" s="78"/>
      <c r="F996" s="78"/>
      <c r="G996" s="78"/>
      <c r="H996" s="78"/>
      <c r="I996" s="78"/>
      <c r="J996" s="78"/>
      <c r="K996" s="78"/>
      <c r="L996" s="78"/>
      <c r="M996" s="78"/>
      <c r="N996" s="78"/>
      <c r="O996" s="78"/>
      <c r="P996" s="78"/>
      <c r="Q996" s="78"/>
      <c r="R996" s="78"/>
      <c r="S996" s="78"/>
      <c r="T996" s="78"/>
      <c r="U996" s="78"/>
      <c r="V996" s="78"/>
      <c r="W996" s="79"/>
      <c r="X996" s="79"/>
    </row>
    <row r="997" spans="1:24" ht="39.75" customHeight="1" x14ac:dyDescent="0.3">
      <c r="A997" s="78"/>
      <c r="B997" s="78"/>
      <c r="C997" s="78"/>
      <c r="D997" s="78"/>
      <c r="E997" s="78"/>
      <c r="F997" s="78"/>
      <c r="G997" s="78"/>
      <c r="H997" s="78"/>
      <c r="I997" s="78"/>
      <c r="J997" s="78"/>
      <c r="K997" s="78"/>
      <c r="L997" s="78"/>
      <c r="M997" s="78"/>
      <c r="N997" s="78"/>
      <c r="O997" s="78"/>
      <c r="P997" s="78"/>
      <c r="Q997" s="78"/>
      <c r="R997" s="78"/>
      <c r="S997" s="78"/>
      <c r="T997" s="78"/>
      <c r="U997" s="78"/>
      <c r="V997" s="78"/>
      <c r="W997" s="79"/>
      <c r="X997" s="79"/>
    </row>
    <row r="998" spans="1:24" ht="39.75" customHeight="1" x14ac:dyDescent="0.3">
      <c r="A998" s="78"/>
      <c r="B998" s="78"/>
      <c r="C998" s="78"/>
      <c r="D998" s="78"/>
      <c r="E998" s="78"/>
      <c r="F998" s="78"/>
      <c r="G998" s="78"/>
      <c r="H998" s="78"/>
      <c r="I998" s="78"/>
      <c r="J998" s="78"/>
      <c r="K998" s="78"/>
      <c r="L998" s="78"/>
      <c r="M998" s="78"/>
      <c r="N998" s="78"/>
      <c r="O998" s="78"/>
      <c r="P998" s="78"/>
      <c r="Q998" s="78"/>
      <c r="R998" s="78"/>
      <c r="S998" s="78"/>
      <c r="T998" s="78"/>
      <c r="U998" s="78"/>
      <c r="V998" s="78"/>
      <c r="W998" s="79"/>
      <c r="X998" s="79"/>
    </row>
    <row r="999" spans="1:24" ht="39.75" customHeight="1" x14ac:dyDescent="0.3">
      <c r="A999" s="78"/>
      <c r="B999" s="78"/>
      <c r="C999" s="78"/>
      <c r="D999" s="78"/>
      <c r="E999" s="78"/>
      <c r="F999" s="78"/>
      <c r="G999" s="78"/>
      <c r="H999" s="78"/>
      <c r="I999" s="78"/>
      <c r="J999" s="78"/>
      <c r="K999" s="78"/>
      <c r="L999" s="78"/>
      <c r="M999" s="78"/>
      <c r="N999" s="78"/>
      <c r="O999" s="78"/>
      <c r="P999" s="78"/>
      <c r="Q999" s="78"/>
      <c r="R999" s="78"/>
      <c r="S999" s="78"/>
      <c r="T999" s="78"/>
      <c r="U999" s="78"/>
      <c r="V999" s="78"/>
      <c r="W999" s="79"/>
      <c r="X999" s="79"/>
    </row>
    <row r="1000" spans="1:24" ht="39.75" customHeight="1" x14ac:dyDescent="0.3">
      <c r="A1000" s="78"/>
      <c r="B1000" s="78"/>
      <c r="C1000" s="78"/>
      <c r="D1000" s="78"/>
      <c r="E1000" s="78"/>
      <c r="F1000" s="78"/>
      <c r="G1000" s="78"/>
      <c r="H1000" s="78"/>
      <c r="I1000" s="78"/>
      <c r="J1000" s="78"/>
      <c r="K1000" s="78"/>
      <c r="L1000" s="78"/>
      <c r="M1000" s="78"/>
      <c r="N1000" s="78"/>
      <c r="O1000" s="78"/>
      <c r="P1000" s="78"/>
      <c r="Q1000" s="78"/>
      <c r="R1000" s="78"/>
      <c r="S1000" s="78"/>
      <c r="T1000" s="78"/>
      <c r="U1000" s="78"/>
      <c r="V1000" s="78"/>
      <c r="W1000" s="79"/>
      <c r="X1000" s="79"/>
    </row>
  </sheetData>
  <mergeCells count="118">
    <mergeCell ref="B87:B91"/>
    <mergeCell ref="B92:B96"/>
    <mergeCell ref="C92:H92"/>
    <mergeCell ref="C97:H97"/>
    <mergeCell ref="B32:B39"/>
    <mergeCell ref="C32:H32"/>
    <mergeCell ref="C40:H40"/>
    <mergeCell ref="I40:O40"/>
    <mergeCell ref="C44:H44"/>
    <mergeCell ref="I44:O44"/>
    <mergeCell ref="I58:O58"/>
    <mergeCell ref="C58:H58"/>
    <mergeCell ref="I32:O32"/>
    <mergeCell ref="C87:H87"/>
    <mergeCell ref="I87:O87"/>
    <mergeCell ref="I92:O92"/>
    <mergeCell ref="I97:O97"/>
    <mergeCell ref="C64:H64"/>
    <mergeCell ref="I64:O64"/>
    <mergeCell ref="C72:H72"/>
    <mergeCell ref="I72:O72"/>
    <mergeCell ref="I73:O73"/>
    <mergeCell ref="A73:A109"/>
    <mergeCell ref="A111:A126"/>
    <mergeCell ref="C127:H127"/>
    <mergeCell ref="I127:O127"/>
    <mergeCell ref="C128:H128"/>
    <mergeCell ref="I128:O128"/>
    <mergeCell ref="I136:O136"/>
    <mergeCell ref="B73:B76"/>
    <mergeCell ref="B77:B86"/>
    <mergeCell ref="B97:B109"/>
    <mergeCell ref="I121:O121"/>
    <mergeCell ref="J123:J124"/>
    <mergeCell ref="I103:O103"/>
    <mergeCell ref="I110:O110"/>
    <mergeCell ref="C111:H111"/>
    <mergeCell ref="I111:O111"/>
    <mergeCell ref="C116:H116"/>
    <mergeCell ref="I116:O116"/>
    <mergeCell ref="C121:H121"/>
    <mergeCell ref="C103:H103"/>
    <mergeCell ref="C110:H110"/>
    <mergeCell ref="C73:H73"/>
    <mergeCell ref="C77:H77"/>
    <mergeCell ref="I77:O77"/>
    <mergeCell ref="I8:I10"/>
    <mergeCell ref="C11:H11"/>
    <mergeCell ref="C3:H3"/>
    <mergeCell ref="C19:H19"/>
    <mergeCell ref="B3:B25"/>
    <mergeCell ref="B26:B31"/>
    <mergeCell ref="C26:H26"/>
    <mergeCell ref="I26:O26"/>
    <mergeCell ref="A1:O1"/>
    <mergeCell ref="C2:H2"/>
    <mergeCell ref="I3:O3"/>
    <mergeCell ref="I11:O11"/>
    <mergeCell ref="I19:O19"/>
    <mergeCell ref="A3:A71"/>
    <mergeCell ref="B40:B57"/>
    <mergeCell ref="B58:B63"/>
    <mergeCell ref="B64:B71"/>
    <mergeCell ref="C197:H197"/>
    <mergeCell ref="I197:O197"/>
    <mergeCell ref="A164:A215"/>
    <mergeCell ref="C157:H157"/>
    <mergeCell ref="I157:O157"/>
    <mergeCell ref="B190:B203"/>
    <mergeCell ref="B204:B210"/>
    <mergeCell ref="B145:B156"/>
    <mergeCell ref="B157:B162"/>
    <mergeCell ref="B164:B169"/>
    <mergeCell ref="B170:B177"/>
    <mergeCell ref="B178:B183"/>
    <mergeCell ref="B184:B189"/>
    <mergeCell ref="C164:H164"/>
    <mergeCell ref="I164:O164"/>
    <mergeCell ref="C170:H170"/>
    <mergeCell ref="I170:O170"/>
    <mergeCell ref="I178:O178"/>
    <mergeCell ref="C178:H178"/>
    <mergeCell ref="C184:H184"/>
    <mergeCell ref="I184:O184"/>
    <mergeCell ref="C190:H190"/>
    <mergeCell ref="I190:O190"/>
    <mergeCell ref="B111:B126"/>
    <mergeCell ref="A128:A162"/>
    <mergeCell ref="B128:B144"/>
    <mergeCell ref="C145:H145"/>
    <mergeCell ref="I145:O145"/>
    <mergeCell ref="C153:H153"/>
    <mergeCell ref="I153:O153"/>
    <mergeCell ref="C163:H163"/>
    <mergeCell ref="I163:O163"/>
    <mergeCell ref="C136:H136"/>
    <mergeCell ref="C141:H141"/>
    <mergeCell ref="I141:O141"/>
    <mergeCell ref="A217:A244"/>
    <mergeCell ref="C204:H204"/>
    <mergeCell ref="I204:O204"/>
    <mergeCell ref="C211:H211"/>
    <mergeCell ref="I211:O211"/>
    <mergeCell ref="C216:H216"/>
    <mergeCell ref="I216:O216"/>
    <mergeCell ref="I217:O217"/>
    <mergeCell ref="B217:B234"/>
    <mergeCell ref="B235:B244"/>
    <mergeCell ref="C240:H240"/>
    <mergeCell ref="I240:O240"/>
    <mergeCell ref="C217:H217"/>
    <mergeCell ref="I226:I227"/>
    <mergeCell ref="C230:H230"/>
    <mergeCell ref="I230:O230"/>
    <mergeCell ref="J232:J233"/>
    <mergeCell ref="C235:H235"/>
    <mergeCell ref="I235:O235"/>
    <mergeCell ref="B211:B215"/>
  </mergeCells>
  <dataValidations count="1">
    <dataValidation type="list" allowBlank="1" showErrorMessage="1" sqref="E5:E10 E12:E15 E17:E18 E20:E22 E23:F23 E24 E27:E31 E33:E34 E35:F35 E36 E37:F37 E38 E39:F39 E41:E43 E45:E49 F56:F57 E59:E63 E65:E68 E74:E76 E78:E79 E81 E83:E85 E88:E91 E93 E95:E96 E98:E102 E104:E109 E112:E114 E117:E120 E122:E125 E129:E130 E131:F131 E132:E135 E137 E139:E140 E142 E144 E146:E152 E154:E156 E158 E160:E161 E165 F166:F169 E171 F172:F175 E176:E177 E179:E183 E185:E188 E191 E193:E196 E198:E199 E200:F200 E201 F202 E203:F203 E205:E210 E212:E215 E218:E227 E231:E234 E236:E239 E241:E244" xr:uid="{00000000-0002-0000-0100-000000000000}">
      <formula1>#REF!</formula1>
    </dataValidation>
  </dataValidations>
  <hyperlinks>
    <hyperlink ref="J15" r:id="rId1" xr:uid="{00000000-0004-0000-0100-000000000000}"/>
    <hyperlink ref="J34" r:id="rId2" xr:uid="{00000000-0004-0000-0100-000001000000}"/>
    <hyperlink ref="J35" r:id="rId3" xr:uid="{00000000-0004-0000-0100-000002000000}"/>
    <hyperlink ref="J42" r:id="rId4" xr:uid="{00000000-0004-0000-0100-000003000000}"/>
    <hyperlink ref="J43" r:id="rId5" xr:uid="{00000000-0004-0000-0100-000004000000}"/>
    <hyperlink ref="J51" r:id="rId6" location="gid=637860277" xr:uid="{00000000-0004-0000-0100-000005000000}"/>
    <hyperlink ref="J60" r:id="rId7" xr:uid="{00000000-0004-0000-0100-000006000000}"/>
    <hyperlink ref="J66" r:id="rId8" xr:uid="{00000000-0004-0000-0100-000007000000}"/>
    <hyperlink ref="J68" r:id="rId9" xr:uid="{00000000-0004-0000-0100-000008000000}"/>
    <hyperlink ref="J71" r:id="rId10" xr:uid="{00000000-0004-0000-0100-000009000000}"/>
    <hyperlink ref="I79" r:id="rId11" xr:uid="{00000000-0004-0000-0100-00000A000000}"/>
    <hyperlink ref="I219" r:id="rId12" xr:uid="{00000000-0004-0000-0100-00000B000000}"/>
    <hyperlink ref="I223" r:id="rId13" xr:uid="{00000000-0004-0000-0100-00000C000000}"/>
    <hyperlink ref="I234" r:id="rId14" xr:uid="{00000000-0004-0000-0100-00000D000000}"/>
  </hyperlinks>
  <pageMargins left="0.31496062992125984" right="0.31496062992125984" top="0.35433070866141736" bottom="0.35433070866141736" header="0" footer="0"/>
  <pageSetup scale="6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Seguimiento Indicadores 2022</vt:lpstr>
      <vt:lpstr>Seguimiento Actividades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Milena Villada Castaño</dc:creator>
  <cp:lastModifiedBy>Paola Milena Villada Castaño</cp:lastModifiedBy>
  <dcterms:created xsi:type="dcterms:W3CDTF">2022-06-24T21:57:36Z</dcterms:created>
  <dcterms:modified xsi:type="dcterms:W3CDTF">2022-08-03T14:11:06Z</dcterms:modified>
</cp:coreProperties>
</file>