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C:\Users\yfonsecag.UBPD\Downloads\seguimientos plana de acción\2021\"/>
    </mc:Choice>
  </mc:AlternateContent>
  <xr:revisionPtr revIDLastSave="0" documentId="13_ncr:1_{33F42426-7AB4-423A-A6F7-1DBD6241037F}" xr6:coauthVersionLast="47" xr6:coauthVersionMax="47" xr10:uidLastSave="{00000000-0000-0000-0000-000000000000}"/>
  <bookViews>
    <workbookView xWindow="20370" yWindow="-120" windowWidth="29040" windowHeight="15840" activeTab="1" xr2:uid="{00000000-000D-0000-FFFF-FFFF00000000}"/>
  </bookViews>
  <sheets>
    <sheet name="Mapeo resultados (indicadores)" sheetId="1" r:id="rId1"/>
    <sheet name="Seguimiento actividades-PA 2021" sheetId="2" r:id="rId2"/>
  </sheets>
  <definedNames>
    <definedName name="Z_7B1207D6_64E3_480D_84FC_22E9B555ABE0_.wvu.FilterData" localSheetId="1" hidden="1">'Seguimiento actividades-PA 2021'!$A$3:$Z$136</definedName>
    <definedName name="Z_F49106C4_176D_43CD_80B3_0681A8E4FB7F_.wvu.FilterData" localSheetId="0" hidden="1">'Mapeo resultados (indicadores)'!$A$2:$AL$27</definedName>
    <definedName name="Z_F49106C4_176D_43CD_80B3_0681A8E4FB7F_.wvu.FilterData" localSheetId="1" hidden="1">'Seguimiento actividades-PA 2021'!$A$3:$Z$136</definedName>
  </definedNames>
  <calcPr calcId="191029"/>
  <customWorkbookViews>
    <customWorkbookView name="Filtro 2" guid="{7B1207D6-64E3-480D-84FC-22E9B555ABE0}" maximized="1" windowWidth="0" windowHeight="0" activeSheetId="0"/>
    <customWorkbookView name="Filtro 1" guid="{F49106C4-176D-43CD-80B3-0681A8E4FB7F}"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6" roundtripDataSignature="AMtx7mj5ZF3ID6ahRF2BQmRhCcZOKik/rw=="/>
    </ext>
  </extLst>
</workbook>
</file>

<file path=xl/calcChain.xml><?xml version="1.0" encoding="utf-8"?>
<calcChain xmlns="http://schemas.openxmlformats.org/spreadsheetml/2006/main">
  <c r="AJ25" i="1" l="1"/>
  <c r="AI25" i="1"/>
  <c r="AB25" i="1"/>
  <c r="AA25" i="1"/>
  <c r="T25" i="1"/>
  <c r="S25" i="1"/>
  <c r="L25" i="1"/>
  <c r="K25" i="1"/>
  <c r="AJ24" i="1"/>
  <c r="AI24" i="1"/>
  <c r="AB24" i="1"/>
  <c r="AA24" i="1"/>
  <c r="S24" i="1"/>
  <c r="L24" i="1"/>
  <c r="K24" i="1"/>
  <c r="AI23" i="1"/>
  <c r="AA23" i="1"/>
  <c r="S23" i="1"/>
  <c r="L23" i="1"/>
  <c r="K23" i="1"/>
  <c r="AI22" i="1"/>
  <c r="AA22" i="1"/>
  <c r="S22" i="1"/>
  <c r="K22" i="1"/>
  <c r="AJ21" i="1"/>
  <c r="AI21" i="1"/>
  <c r="AB21" i="1"/>
  <c r="AA21" i="1"/>
  <c r="T21" i="1"/>
  <c r="S21" i="1"/>
  <c r="AJ20" i="1"/>
  <c r="AI20" i="1"/>
  <c r="AB20" i="1"/>
  <c r="AA20" i="1"/>
  <c r="T20" i="1"/>
  <c r="S20" i="1"/>
  <c r="L20" i="1"/>
  <c r="K20" i="1"/>
  <c r="AJ19" i="1"/>
  <c r="AI19" i="1"/>
  <c r="AB19" i="1"/>
  <c r="AA19" i="1"/>
  <c r="T19" i="1"/>
  <c r="S19" i="1"/>
  <c r="AJ18" i="1"/>
  <c r="AI18" i="1"/>
  <c r="AB18" i="1"/>
  <c r="AA18" i="1"/>
  <c r="T18" i="1"/>
  <c r="S18" i="1"/>
  <c r="L18" i="1"/>
  <c r="K18" i="1"/>
  <c r="AJ17" i="1"/>
  <c r="AI17" i="1"/>
  <c r="AB17" i="1"/>
  <c r="AA17" i="1"/>
  <c r="T17" i="1"/>
  <c r="S17" i="1"/>
  <c r="L17" i="1"/>
  <c r="K17" i="1"/>
  <c r="AJ16" i="1"/>
  <c r="AI16" i="1"/>
  <c r="AB16" i="1"/>
  <c r="AA16" i="1"/>
  <c r="T16" i="1"/>
  <c r="S16" i="1"/>
  <c r="L16" i="1"/>
  <c r="K16" i="1"/>
  <c r="AJ15" i="1"/>
  <c r="AI15" i="1"/>
  <c r="AB14" i="1"/>
  <c r="AA14" i="1"/>
  <c r="T14" i="1"/>
  <c r="S14" i="1"/>
  <c r="L14" i="1"/>
  <c r="K14" i="1"/>
  <c r="AJ13" i="1"/>
  <c r="AI13" i="1"/>
  <c r="AI12" i="1"/>
  <c r="AB12" i="1"/>
  <c r="AA12" i="1"/>
  <c r="T12" i="1"/>
  <c r="S12" i="1"/>
  <c r="L12" i="1"/>
  <c r="K12" i="1"/>
  <c r="AJ10" i="1"/>
  <c r="AI10" i="1"/>
  <c r="AB10" i="1"/>
  <c r="AA10" i="1"/>
  <c r="T10" i="1"/>
  <c r="S10" i="1"/>
  <c r="L10" i="1"/>
  <c r="K10" i="1"/>
  <c r="AJ9" i="1"/>
  <c r="AI9" i="1"/>
  <c r="AB9" i="1"/>
  <c r="AA9" i="1"/>
  <c r="T9" i="1"/>
  <c r="S9" i="1"/>
  <c r="L9" i="1"/>
  <c r="K9" i="1"/>
  <c r="AJ8" i="1"/>
  <c r="AI8" i="1"/>
  <c r="AB8" i="1"/>
  <c r="AA8" i="1"/>
  <c r="T8" i="1"/>
  <c r="S8" i="1"/>
  <c r="L8" i="1"/>
  <c r="K8" i="1"/>
  <c r="AJ7" i="1"/>
  <c r="AI7" i="1"/>
  <c r="AB7" i="1"/>
  <c r="AA7" i="1"/>
  <c r="T7" i="1"/>
  <c r="S7" i="1"/>
  <c r="L7" i="1"/>
  <c r="K7" i="1"/>
  <c r="AA6" i="1"/>
  <c r="AJ5" i="1"/>
  <c r="AI5" i="1"/>
  <c r="AB5" i="1"/>
  <c r="AA5" i="1"/>
  <c r="T5" i="1"/>
  <c r="S5" i="1"/>
  <c r="L5" i="1"/>
  <c r="K5" i="1"/>
  <c r="AJ4" i="1"/>
  <c r="AI4" i="1"/>
  <c r="AB4" i="1"/>
  <c r="AA4" i="1"/>
  <c r="T4" i="1"/>
  <c r="S4" i="1"/>
  <c r="L4" i="1"/>
  <c r="K4" i="1"/>
  <c r="AJ3" i="1"/>
  <c r="AI3" i="1"/>
  <c r="AB3" i="1"/>
  <c r="AA3" i="1"/>
  <c r="T3" i="1"/>
  <c r="S3" i="1"/>
  <c r="L3" i="1"/>
  <c r="K3" i="1"/>
</calcChain>
</file>

<file path=xl/sharedStrings.xml><?xml version="1.0" encoding="utf-8"?>
<sst xmlns="http://schemas.openxmlformats.org/spreadsheetml/2006/main" count="2351" uniqueCount="1826">
  <si>
    <t>Seguimiento al Mapeo de resultados del Plan de acción 2021
Unidad de Búsqueda de Personas dadas por Desaparecidas - UBPD</t>
  </si>
  <si>
    <t>SEGUIMIENTO PRIMER TRIMESTRE DE 2021</t>
  </si>
  <si>
    <t>SEGUIMIENTO SEGUNDO TRIMESTRE DE 2021</t>
  </si>
  <si>
    <t>SEGUIMIENTO TERCER TRIMESTRE DE 2021</t>
  </si>
  <si>
    <t>SEGUIMIENTO CUARTO TRIMESTRE DE 2021</t>
  </si>
  <si>
    <t>Principales logros y dificultades durante la vigencia</t>
  </si>
  <si>
    <t>Supuestos</t>
  </si>
  <si>
    <t>Transformaciones</t>
  </si>
  <si>
    <t>Estrategias</t>
  </si>
  <si>
    <t xml:space="preserve">No. </t>
  </si>
  <si>
    <t>Indicadores</t>
  </si>
  <si>
    <t>Responsable</t>
  </si>
  <si>
    <t>Meta 2021</t>
  </si>
  <si>
    <t>Meta 2021 en valores absolutos</t>
  </si>
  <si>
    <t>Meta trimestral proyectada, en valores absolutos</t>
  </si>
  <si>
    <t>Logro trimestral en valores absolutos</t>
  </si>
  <si>
    <t>Porcentaje de cumplimiento trimestral</t>
  </si>
  <si>
    <t>Porcentaje de cumplimiento acumulado</t>
  </si>
  <si>
    <t>Lectura de cumplimiento 
acumulado 2021</t>
  </si>
  <si>
    <t>Avance cualitativo
I trimestre de 2021</t>
  </si>
  <si>
    <t>Retroalimentación Oficina Asesora de Planeación
I trimestre de 2020</t>
  </si>
  <si>
    <t>Meta trimestral proyectada (acumulada), en valores absolutos</t>
  </si>
  <si>
    <t>Logro trimestral en valores absolutos (acumulado)</t>
  </si>
  <si>
    <t>Avance cualitativo
II trimestre de 2021</t>
  </si>
  <si>
    <t>Retroalimentación Oficina Asesora de Planeación
II trimestre de 2021</t>
  </si>
  <si>
    <t>Avance cualitativo
III trimestre de 2021</t>
  </si>
  <si>
    <t>Retroalimentación Oficina Asesora de Planeación
III trimestre de 2021</t>
  </si>
  <si>
    <t>Avance cualitativo
IV trimestre de 2021</t>
  </si>
  <si>
    <t>Retroalimentación Oficina Asesora de Planeación
IV trimestre de 2021</t>
  </si>
  <si>
    <t>Si mantenemos una comunicación fluida y permanente sobre nuestras decisiones y avances misionales…</t>
  </si>
  <si>
    <t>La UBPD logra reconocimiento, confianza y legitimidad con los actores interesados en su labor.</t>
  </si>
  <si>
    <t>1.1 Fortalecer y evaluar la cultura institucional de la UBPD basada en la comunicación interna a nivel central y territorial de forma fluida y permanente.</t>
  </si>
  <si>
    <t>01</t>
  </si>
  <si>
    <t>Índice de implementación de la cultura y comunicación organizacional</t>
  </si>
  <si>
    <t>Oficina de Gestión de Conocimiento / Subdirección de Gestión Humana / Oficina Asesora de Comunicaciones y Pedagogía</t>
  </si>
  <si>
    <t>Riesgo</t>
  </si>
  <si>
    <t>Durante el primer trimestre la Oficina Asesora de Comunicaciones y Pedagogía apoyó en la planeación, construcción y desarrollo de las campañas para comunicación interna que fueron solicitadas por las diferentes áreas. Uno de los principales retos será definir y manejar una misma linea editorial frente a imagen, color y tipografía en las piezas gráficas divulgadas masivamente para facilitar su comprensión. Se actualizaron las carteleras físicas y se gestionó la capacitación para el equipo de comunicación interna en el manejo de la plataforma MagicInfo para manejar las carteleras digitales que fortalecerán el flujo de información y comunicación con los equipos territoriales. 
En el anexo se encuentra el reporte detallado de las acciones y componentes del indicador por parte de las tres (3) dependencias.</t>
  </si>
  <si>
    <t>El indicador se encuentra en un nivel de cumplimiento en estado "en riesgo", del 10% esperado para el periodo, se adelantó el 8,24%, lo cual por la escala definida resulta en dicho nivel, aunque el rezago no es fuerte si debe ser revisado y se deben plantear las acciones necesarias para ponerse al día.
La OACP tenía un solo componente de reporte con avance en este periodo y fue la medición de la percepción sobre canales internos, la cual se realizó y se presenta el documento de resultados.
La OGC tenía un solo componente de reporte con avance en este periodo y era documento con el analisis de oportunidades y dinamicas del mapa, entregable realizado donde se priorizaron ya las transformaciones.
El grueso del reporte son los componentes a cargo de la Subdirección de Gestión Humana, donde se encuentran retrasos en las siguientes actividades y entregables, que en su mayoría se tienen ya elaborados pero falta aprobación final:
- Elaboración y aprobación del plan de Bienestar
- Elaboración y aprobación del plan de SG-SST
- Propuesta de talleres de integración de líderes de equipo
- Aprobación y adopción del manual de funciones
- Plan de capacitación aprobado
Es importante conocer las razones por las cuáles se presentan los retrasos en estas actividades y las acciones para ajustar su cumplimiento.</t>
  </si>
  <si>
    <t>100%
de actividades programadas realizadas</t>
  </si>
  <si>
    <t>42,1%
de actividades programadas realizadas</t>
  </si>
  <si>
    <t>30,65%
de actividades programadas realizadas</t>
  </si>
  <si>
    <t>La SGH para el cumplimiento de indice sostuvo diferentes jornadas de fortalecimiento con las sedes Territoriales y diferentes dependencias del nivel central, lo que permitió poder socializar, la carta de valores, el clima laboral, el carácter humanitario y generar un mayor acercamiento entre jefes y equipos de trabajo. Esta actividad tuvo como aspecto positivó que los/las servidores mostraron una actitud participativa, propositiva y colaborativa, lo que permitió que las actividades se llevaran a cabo de forma satisfatoria. 
Respecto a la implementación del plan SG-SST y al plan de Bienestar y los proceso de gestión documental y nomina se realizaron diferentes actividades como lo fue la aprobación de los planes, organización de los expedientes ejecución de la nomina total en un 43,0% entre otras funciones. 
Los soportes están relacionados en el anexo 1 en cada actividad.
El reporte cualitativo de cada actividad se presenta en el anexo 1 del índice para cada caso particular.</t>
  </si>
  <si>
    <t>El indicador se encuentra en un nivel de cumplimiento en estado "en riesgo", del 42% acumulado esperado para el periodo, se adelantó el 30,65%, lo cual por la escala definida resulta en dicho nivel, aunque el rezago no es fuerte si debe ser revisado y se deben plantear las acciones necesarias para ponerse al día.
Las actividades del índice con rezagos son:
- Realización de conversaciones que cuidan ( no se alcanzó el número esperado de encuentros)
- Aplicación y análisis de la batería de riesgo psicosocial al 80% de los servidores de la UBPD (presenta retraso en su ejecución)
- Formación de lideres del nivel central y territorial en como enfrentar los conflictos al interior de su equipo de trabajo (capacitación Comunicación para la paz)
- Aplicación de la estrategia de integración de lideres y equipos Directivos
- Construir conjuntamente con las direcciones y oficinas los mensajes claves para la divulgación de información administrativa, así como las campañas de difusión
Es importante conocer las razones por las cuáles se presentan los retrasos en estas actividades y las acciones para ajustar su cumplimiento.</t>
  </si>
  <si>
    <t>72,4%
de actividades programadas realizadas</t>
  </si>
  <si>
    <t>62,65%
de actividades programadas realizadas</t>
  </si>
  <si>
    <t>Dentro de los obstáculos del proceso, es importante resaltar  situaciones como:
- En la realización de la medición de la Bateria de Riesgo Psicosocial, se presentaron algunos sinconvenientes para el acceso pues se olvidaban la contraseña de la plataforma y tocaba restablecerla., cada caso particularmente.
- En la gestión documental de hojas de vida el volumen que se entrega es alto y la capacidad operativa no es suficiente. Respecto a las fortalezas se evidencia que en algunos procesos el compromiso de la entrega oportuna de la documentación se entrega de acuerdo a los lineamientos establecidos por gestión documental para la organización, clasificación, foliación, actualización de hoja de control, inventario documental y rotulación.
Adicionalmente las actividades que presentan retraso están programadas para su realización e el periodo final, los talleres de comunicación para la paz ya han iniciado en octubre y los de liderazgo en integración de equipos desde noviembre se tienen planteados.
El reporte cualitativo de cada actividad se presenta en el anexo 1 del índice para cada caso particular.</t>
  </si>
  <si>
    <t>El indicador se mantiene en estado en riesgo, pues su cumplimiento es de 86,5% para el periodo acumulado, aunque las actividades que generan el rezago son pocas, si tienen una ponderación significativa, las dependencias plantean su cumplimiento para el periodo final, algunas ya se encuentran adelantándose:
12.2 Formación de lideres del nivel central y territorial en como enfrentar los conflictos al interior de su equipo de trabajo (capacitación Comunicación para la paz)
13. Aplicación de la estrategia de integración de lideres y equipos Directivos</t>
  </si>
  <si>
    <t>99,98%
de actividades programadas realizadas</t>
  </si>
  <si>
    <t>Óptimo</t>
  </si>
  <si>
    <t>Para el cumplimiento del indicador se realizaron las jornadas de fortalecimiento administrativo, donde se trabajó conjuntamente para dar alcance a diferentes temas  e inquietudes que se presentan en dependencias y territorio, adicionalmente, allí  se  socializó la carta de valores y encuesta de clima laboral del 2020. Así mismo, se realizaron las conversaciones que cuidan, la línea de escucha y habla. Tambien, se aporto en el cumplimiento de las actividades de bienestar y seguridad y salud en el trabajo, con el fin de cumplir con las actividades proyectadas.  Finalmente se desarrolló el Plan Institucional de capacitación de manera  oportuna.</t>
  </si>
  <si>
    <t>El índice se trabajó como un compendio de más de 20 actividades a cargo de diferentes dependencias como la Subdirección de Gestión Humana, la Oficina Asesora de Comunicacioens y Pedagogía y la Oficina de Gestión del Conocimiento, las cuáles realizan el respectivo reporte en el archivo anexo 1 (que se adjunta con la presente ficha), allí se puede encontrar el desarrollo de cada actividad y la relación de soportes entregados.  
El Índice de implementación de la cultura y comunicación organizacional finaliza la vigencia con un cumplimientodel 99%, lo que lo ubica en estado óptimo de acuerdo al mapa de calor del plan de acción 2021, la actividad que no se completó totalmente es el plan de SG STT.  Aunque las actividades son lideradas por las dependencias mencionadas, realmente da cuenta de actividades realizadas en trabajo conjunto con todas las dependencias y equipos territoriales de  la Unidad, lo cual se identifica como el principal obstáculo o esfuerzo de gestión ya que implica una robusta articulación que permita el cumplimiento y la oportunidad, por lo que en algunos periodos se presentaron demoras en actividades que debieron reajustarse yy finalizarse durante la vigencia.</t>
  </si>
  <si>
    <t>Dentro de los obstáculos de mayor relevancia para el desarrollo y cumplimiento de las actividades proyectadas, se tiene la organización de agendas con las dependencias y los equipos territoriales, para poder definir espacios de capacitación, socialización y atención oportuna y que estos no afecten el adecuado desarrollo de sus labores.</t>
  </si>
  <si>
    <t>1.2 Garantizar las condiciones de participación y fortalecimiento de las personas y las organizaciones que buscan, en todas las etapas del proceso de búsqueda de personas dadas por desaparecidas.</t>
  </si>
  <si>
    <t>02</t>
  </si>
  <si>
    <t>Número de organizaciones, colectivos, movimientos, plataformas y comunidades a nivel nacional, internacional y territorial que se vinculan a los procesos de búsqueda</t>
  </si>
  <si>
    <t>Dirección Técnica de Participación, Contacto con las Víctimas y Enfoques Diferenciales</t>
  </si>
  <si>
    <t>240 organizaciones, colectivos, movimientos, plataformas y comunidades a nivel nacional, internacional y territorial, se vinculan a los procesos de búsqueda.</t>
  </si>
  <si>
    <t>80 organizaciones, colectivos, movimientos, plataformas y comunidades a nivel nacional, internacional y territorial, se vinculan a los procesos de búsqueda.</t>
  </si>
  <si>
    <t>8 organizaciones, colectivos, movimientos, plataformas y comunidades a nivel nacional, internacional y territorial, se vinculan a los procesos de búsqueda.</t>
  </si>
  <si>
    <t>Para este indicador durante el primer trimestre de 2021 se realizaron acciones de planeación para su cumplimiento y se viene trabajando en la articulación interna de la entidad para integrar en el reporte la información acerca del relacionamiento con organizaciones, en este sentido se está construyendo un documento de criterios de relacionamiento con organizaciones que se encuentra en su versión inicial. A su vez, la UBPD, en los meses de enero, febrero y marzo se relacionó con ocho (8) organizaciones, colectivos, movimientos y plataformas de víctimas y de la sociedad civil, con dos (2) de estas inició relacionamiento Confraternidad Carcelaria De Colombia y con RED VER - Red de Organizaciones Verdad, Esperanza Reencuentro por otro lado  con seis (6) de ellas se dio continuidad (CICR; Familiares Colombia – Línea Fundadora; ASFADDES; MOVICE Capítulo Bogotá; Caribe Afirmativo y Resguardo San Lorenzo, en el marco de proceso de medidas cautelares con la JEP). Este relacionamiento a partir del desarrollo de quince (15) actividades a las que asistieron cien (100) personas.</t>
  </si>
  <si>
    <t>El avance se encuentra en nivel de cumplimiento óptimo, no obstante lo anterior, se sugiere y retroalimenta lo siguiente:
Frente al documento de relacionamiento que inició a construir la DTPCVED, es importante que consideren la existente de varios documentos elaborados en vigencias anteriores, siendo el caso por ejemplo del documento "Estrategias de relacionamiento institucional que visibilizan el valor agregado de lo humanitario en la búsqueda", así como del documento "Directrices Básicas de Relacionamiento de la UBPD", entre otras matrices construidas previamente por la Subdirección General, Técnica y Terrritorial. las cuales en su momento, buscaron potenciar mecanismos de relacionamiento interinstitucional para que la UBPD alcance un liderazgo en el marco de un sistema de búsqueda. Estos documentos facilarán el relacionamiento y mitigarán el riesgo de duplicar esfuerzos durante su construcción.
Por último, se sugiere incluir la numeración de las actas; esto permitirá tener mayor control de las sesiones efectuadas durante un corte, así mismo, existen varios campos de las actas sin diligenciar.</t>
  </si>
  <si>
    <t>29 organizaciones, colectivos, movimientos, plataformas y comunidades a nivel nacional, internacional y territorial, se vinculan a los procesos de búsqueda.</t>
  </si>
  <si>
    <t>156 organizaciones, colectivos, movimientos, plataformas y comunidades a nivel nacional, internacional y territorial, se vinculan a los procesos de búsqueda.</t>
  </si>
  <si>
    <t>sobre</t>
  </si>
  <si>
    <t xml:space="preserve">Para el segundo trimestre se integró al reporte del indicador de relacionamiento con organizaciones, las acciones de relacionamiento que adelantaron los equipos territoriales durante la vigencia y que no estaban siendo contabilizados en este reporte, en este sentido, se presenta un incremento considerable en el reporte y en el cumplimiento de la meta, lo que implica un ajuste de dicha meta y la ampliación del universo de organizaciones con las cuales sostiene relacionamiento la UBPD, de acuerdo con el incremento de las cifras de este segundo trimestre.  
El reporte de aporte a la meta durante el segundo trimestre es de 148 organizaciones, colectivos, movimientos, plataformas y comunidades, frente a una meta de 21 para este mismo periodo. Con esta cifra de organizaciones se llega a 156 en toda la vigencia 2021. 
La integración de las acciones de relacionamiento de los Equipos Territoriales a este reporte obedece a una articulación del tema al interior de la entidad, que permita mayor coordinación a la hora de abordar el trabajo con alguna organización, colectivo, movimiento, plataforma o comunidad, entendiendo la importancia de conocer los antecedentes y las acciones de relacionamiento que se vienen dando desde las diferentes dependencias o equipos territoriales de la entidad. En este mismo ejercicio de coordinación se ha venido construyendo un documento que oriente cualquier acción de relacionamiento con organizaciones. 
</t>
  </si>
  <si>
    <t>El indicador se encuentra en nivel de sobrecumplimiento, lo anterior, considerando que han efectuado 156 sesiones de 29 previstas con corte al 30 de junio de 2021, lo que equivale al 537,9% de ejecución, inclusive, sobrepasando la meta anual del indicador correspondiente a 80 OCMPC vinculadas al proceso de búsqueda en el 2021. Frente a esto, se sugiere analizar el comportamiento que tendrá para el resto de la vigencia y tomar acciones de mejora en torno a ajustar la meta del indicador ante el comité de gestión. Esto permitirá tener un mejor contexto de lo que sucede con Organizaciones, Colectivos, Movimientos, Plataformas y Comunidades a nivel nacional, internacional y territorial que se vinculan a los procesos de búsqueda y prever lo que esto implica en términos logísticos, organizacionales, financieros y administrativos. 
Frente a los soportes remitidos, se sugiere lo siguiente:
1. Ampliar la información que contiene la matriz denominada "Listado organizaciones reportadas", ya que solo cuenta con el nombre de las OCMPC que asistieron a la sesión. En este caso, se sugiere incluir campos como por ejemplo: tipo de relacionamiento desarrollado, fecha del encuentro, ciudad donde se desarrolló la sesión, participantes que acompañaron, compromisos adquiridos durante la sesión, fechas estimadas para dar cumplimiento a los compromisos. La tabulación de esta información permitirá hacer un seguimiento y control adecuado en torno al trabajo que se realice en territorio, de lo contrario, se corre el riesgo de omitir compromisos o no realizar seguimiento a los mismos con el pasar de los días. así mismo, se podrá determinar fácilmente en que territorios se están llevando o no acciones de relacionamiento con OCMPC. En este sentido, la invitación no es digitar todas las actas de reunión, sino, la información mas relevante que resultó producto de cada sesión.
2. Se sugiere alimentar y estandarizar el diligenciamiento de todos los campos de las actas de reunión, ya que por ejemplo, se encuentran actas sin consecutivo, sin firmas de los participantes o sin compromisos de secuencia y seguimiento para estas OCMPC, así mismo, se encuentran otros documentos diferentes a actas de reunión, como relatorias.</t>
  </si>
  <si>
    <t>51 organizaciones, colectivos, movimientos, plataformas y comunidades a nivel nacional, internacional y territorial, se vinculan a los procesos de búsqueda.</t>
  </si>
  <si>
    <t>211 organizaciones, colectivos, movimientos, plataformas y comunidades a nivel nacional, internacional y territorial, se vinculan a los procesos de búsqueda.</t>
  </si>
  <si>
    <t>Sobrecumplimiento</t>
  </si>
  <si>
    <t xml:space="preserve">En el tercer trimestre del 2021, la UBPD avanzó en el relacionamiento con organizaciones, colectivos, movimientos,  plataformas y comunidades en el marco de los procesos de búsqueda, con cincuenta y cinco (55) de ellas, llegando a 211 organizaciones vinculadas a procesos de búsqueda en 2021. la meta para este indicador se había fijado en 80 organizaciones a inicio de la vigencia, pero en el segundo semestre se sobrepasó esta meta, lo que generó una solicitud de ajuste en la meta, que se encuentra en tramite. 
El incremento de esta meta refleja entonces, la dedicación de esfuerzos por parte de los equipos territoriales en la garantía para la participación de personas y organizaciones en el marco de la construcción, ajuste o implementación de los Planes Regionales de Búsqueda, además de llegar a más espacios comunitarios para la socialización del mandato de la UBPD y otros temas relacionados con los procesos de búsqueda. Estas dos acciones, sumadas a la dinámica de relacionamiento que tiene la UBPD en el marco de los convenios, mesas técnicas y espacios de coordinación y articulación, entre otros, permitieron que el avance en esta meta sobrepasará las proyecciones y registrando en el tercer trimestre un número superior a la totalidad de la meta para la vigencia.
Dentro de las acciones reportadas en este trimestre se resaltan a su vez, las acciones con las mesas de participación efectiva de víctimas y la realización de diálogos colectivos con comunidades, las cuales representan el 33% de las acciones reportadas. Así mismo, es de resaltar el trabajo de participación en el marco de los Planes Regionales de Búsqueda. También se destacan las acciones que se realizan en el marco de los convenios que se vienen implementando entre la UBPD y organizaciones de la sociedad civil, permitiendo su aporte de saberes y experiencias en los procesos de búsqueda y la cercanía y confianza de las personas que buscan con estas organizaciones que los han acompañado.
Otro escenario importante de relacionamiento con las organizaciones es en el marco de los enfoques diferenciales y de género. Estas acciones se han dado en el marco de la implementación de un convenio con Caribe Afirmativo para trabajar con comunidad LGBTI, convenio con la OPIAC en el marco de la implementación del protocolo de relacionamiento con pueblos indígenas, también con organizaciones de comunidades negras, afrocolombianas, raizales y palenqueras con el fin de avanzar en la implementación de la ruta de consulta previa con estas comunidades,  entre otros. </t>
  </si>
  <si>
    <t>El indicador se encuentra en nivel de sobre cumplimiento, lo anterior, considerando que de las 51 organizaciones, colectivos, movimientos,  plataformas y comunidades, programados para tener relacionamiento con la UBPD en el marco de los procesos de búsqueda, con corte al 30 de septiembre, se ha superado la meta en un 413%, equivalente a 211 OCMP con relacionamiento con la UBPD. Así las cosas, a pesar de tener una proyección muy por debajo a inicios de la vigencia, esto se percibe como una fortaleza en el proceso de participación en el marco de los procesos de búsqueda. Frente al ajuste de la meta indicado en el avance cualitativo, se informa que al cierre de este reporte no se ha recibido la solicitud de modificación de la meta, lo que dificultará el proceso de presentación al comité de gestión, mas aún cuando la UBPD está a portas de cerrar la vigencia.
Finalmente, se sugiere para el último trimestre que la DTPCVED registre en una sola matriz las organizaciones acumuladas de la vigencia, de tal forma, que se lleve un control anual y no trimestral, mitigando el riesgo de doble registro al cerrar la vigencia.</t>
  </si>
  <si>
    <t>265 organizaciones, colectivos, movimientos, plataformas y comunidades a nivel nacional, internacional y territorial, se vinculan a los procesos de búsqueda.</t>
  </si>
  <si>
    <t xml:space="preserve">En el cuarto trimestre la UBPD avanzó en el relacionamiento con 54 organizaciones, colectivos, movimientos, plataformas y comunidades, adicionales a las 211 con las que se venia relacionando para garantizar la participación de estos actores, en los procesos de búsqueda y en la construcción y desarrollo de los planes regionales de búsqueda, llegando a 265 organizaciones vinculadas a procesos de búsqueda en 2021.
El incremento de esta meta refleja la dedicación de esfuerzos por parte de los equipos territoriales en la garantía para la participación de personas y organizaciones en el marco de la construcción, ajuste o implementación de los planes regionales de búsqueda, además de llegar a más espacios comunitarios para la socialización del mandato de la UBPD y otros temas relacionados con los procesos de búsqueda, con el objetivo de vincularlos en planes regionales. 
Otros escenarios importantes de relacionamiento con las organizaciones se han dado en el marco de los enfoques diferenciales y de género, en la socialización de la información acerca de la búsqueda humanitaria y extrajudicial en escenarios como las mesas de participación efectiva de víctimas, juntas de acción comunal, comités, consejos y mesas defensoras de derechos humanos y de derechos de las víctimas del conflicto y la formulación, implementación y seguimiento a los Planes Regionales de Búsqueda. 
La UBPD avanzó además en el relacionamiento en el marco de los PRB, entiéndase en proceso de diseño, diagnóstico, formulación, de 31 PRB. Si bien, la UBPD a la fecha aprobó 23 PRB, los ET asocian acciones de 31 PRB que, por sus características, pueden ser unidades de análisis o investigaciones extrajudiciales que hacen parte de los PRB o planes regionales que se encuentran en fase de construcción. En el marco de estos ejercicios de planes regionales de búsqueda se han desarrollado 253 acciones de relacionamiento.
También se destacan las acciones que se realizan en el marco de los convenios que se vienen implementando entre la UBPD y organizaciones de la sociedad civil, permitiendo su aporte de saberes y experiencias en los procesos de búsqueda y la cercanía y confianza de las personas que buscan con estas organizaciones que los han acompañado.
</t>
  </si>
  <si>
    <t>Este indicador tuvo una modificación de meta pasando de 80 a 240 OCMPC vinculadas a los procesos de búsqueda en el 2021. Este cambio fue aprobado mediante el comité de gestión 15 del pasado 10 de noviembre de 2021. Así las cosas, el indicador culminó la vigencia en nivel óptimo de cumplimiento, lo anterior, considerando que de las 240 organizaciones, colectivos, movimientos,  plataformas y comunidades, programados para tener relacionamiento con la UBPD se desarrollaron acciones finalmente con 265 OCMPC al 31 de diciembre de 2021, equivalente al 110,4% de cumplimiento en la vigencia.
Así las cosas, a pesar de tener una proyección muy por debajo a inicios de la vigencia, esto se percibe como una fortaleza en el proceso de participación en el marco de los procesos de búsqueda, mas aún, bajo los niveles de incertidumbre que traia el 2021 considerando la pandemia y las protestas de orden nacional.
La OAP informa que a finales del año 2021 se construyó una herramienta de registro estadístico para la UBPD. Así las cosas, se espera que este instrumento pueda empezar a visibilizar y consolidar toda la información relacionada con el tema que le compete a este indicador.
Frente a las dificultades presentadas, se sugiere establecer una mesa de trabajo con la SGTT y los grupos internos de trabajo territorial para que estas valiosas propuestas puedan ser discutidas, concertadas de manera general e incluidas en los planes operativos de los planes regionales de búsqueda.
Finalmente, se sugiere, en la medida de lo posible, generar un directorio nacionales de OCMPC que participan del proceso de búsqueda. Esta información permitirá conocer el porcentaje de aquellas con las cuales no se ha tenido relacionamiento desde que inició el mandato de la UBPD o encontrar aquellas que llevan tiempo sin participar activamente en los procesos de búsqueda con la UBPD.</t>
  </si>
  <si>
    <t>Logros
1. 492 acciones de participación y relacionamiento con organizaciones
2. 265 organizaciones, colectivos, movimientos, plataformas y comunidades que participaron en procesos de búsqueda o en el relacionamiento con la entidad
3. Celebración de convenios con 16 organizaciones de la sociedad civil para trabajar conjuntamente en acciones para garantizar la participación y establecer puentes con las personas que buscan y que no se habían acercado a la UBPD
4. Implementación de la estrategia red de apoyo 
5. Construcción de confianza desde las personas que buscan con el Estado.  Este logro no es menor, atendiendo a que son organizaciones de familiares desaparecidos por el Estado y víctimas de persecución en su búsqueda. 
6. Análisis de información. Se fortalecieron las hipótesis alrededor del modus operandi de los perpetradores, el universo de personas desaparecidas y la construcción de estrategias para abordar fuentes de información y lugares estratégicos.
7. Fortalecimiento de las organizaciones. En distintos niveles: conocimiento sobre los procesos forenses y de identificación, comprensión en el principio de búsqueda masiva y solidaridad en la búsqueda.
8. Como línea base, se entiende que lo logrado en 2021 es la base para nuevas estrategias de participación, encaminadas a la vinculación en la línea nacional de persecución política (indicador 2022) y los PRB.
9. Construcción de la ruta de participación para organizaciones, colectivos, movimientos, plataformas y comunidades 
Dificultades
La necesidad de contar con agendas de discusión y trabajo que puedan ser ajustables en el tiempo para que los espacios de relacionamiento sean óptimos y permitan fortalecer la confianza con las organizaciones, dado que algunas siguen manifestando inconformidades en relación con su participación. Se hace necesario proponer escenarios en los que las organizaciones de forma autónoma puedan generar reflexiones que les permitan, desde su postura, definir y aclarar los escenarios de incidencia política, así como avanzar autónomamente con acciones para la búsqueda junto a los respectivos equipos territoriales. 
Es necesario seguir construyendo estrategias que permitan incentivar la retroalimentación por parte de las organizaciones pues, actualmente, no se reciben comentarios a las actas o los documentos compartidos con éstas. Se requiere continuar fortaleciendo los acuerdos y mecanismos de comunicación, es decir, tener una línea de trabajo clara con las organizaciones y construir un protocolo de participación en los planes regionales de búsqueda.</t>
  </si>
  <si>
    <t>03</t>
  </si>
  <si>
    <t>Número de personas que participan en los procesos de búsqueda en 2021</t>
  </si>
  <si>
    <t>3800 personas participan en los procesos de búsqueda en 2021.</t>
  </si>
  <si>
    <t>4.500 personas participan en los procesos de búsqueda en 2021.</t>
  </si>
  <si>
    <t>956 personas participan en los procesos de búsqueda en 2021.</t>
  </si>
  <si>
    <t>746 personas participan en los procesos de búsqueda en 2021.</t>
  </si>
  <si>
    <t xml:space="preserve">Durante el primer trimestre de 2021 se registra la participación de 746 personas en las diferentes actividades de participación que contempla la UBPD (diálogos iniciales, diálogos de devolución, diálogos de ampliación, diálogos de implementación de acciones humanitarias y acciones de asesoría, orientación y fortalecimiento). La meta para este trimestre era de 956 personas participando, lo que significa un cumplimiento del 78% de la meta trimestral. Las razones por las cuales no se llega al 100% de la meta tiene que ver con diferentes situaciones, en primer lugar los ajustes que viene realizando la entidad con el fin de mejorar sus procedimientos de acuerdo con las necesidades identificadas hasta el momento en materia de participación, uno de estos ajustes tiene que ver con la actualización de la plataforma de información donde se están registrando las acciones de participación, lo que ha implicado mayor cantidad de tiempo para la sistematización de los diálogos y las acciones de asesoría orientación y fortalecimiento, como parte de la curva de aprendizaje y que no permite la programación de la misma cantidad de acciones de participación que se tenian contempladas para este primer trimestre. A su vez los primeros meses del año mostraron una dinámica menor a la esperada debido a la continuidad de los efectos de la pandemia.  
Las 746 personas que participarón lo hicieron a través de los diferentes tipos de dialogo contemplados por la UBPD, de la siguiente manera: 382 personas participaron en dialogos iniciales, 168 personas participaron de alguna acción de asesoría, orientación y fortalecimiento; 63 personas lo hicieron a través de dialogos de ampliación; 30 participarón de dialogos de devolución y 94 personas participaron en mas de un dialogo.
En el marco de la labor de garantizar las condiciones para la participación de las personas en los procesos de búsqueda, la UBPD ha contemplado el desarrollo e implementación de nuevas estrategias en 2021, dentro de ellas esta el ajuste a la estrategia de participación de familiares en el exterior, la implementación de una estrategia para la participación de personas que no se encuentren en territorios de cobertura de los equipos territoriales. A su vez, en el primer trimestre se viene trabajando en la planeación de la implementación de la estrategia Red de Apoyo para 2021 y los ajustes a los lineamientos de participación que sean necesarios de acuerdo con las retroalimentaciones de los documentos. Estas estrategias durante el primer trimestre se han encontrado en proceso de construcción. En el marco de los PRB se ha trabajado en la participación de las personas que buscan desde la etapa de formulación y para la actualización de los que ya habían sido construidos. 
Finalmente es importante resaltar el trabajo que se viene realizando en la incorporación de los enfoques diferenciales en la participación y los escenarios que se han generado con las comunidades y organizaciones de enfoques diferenciales para mejorar los procedimientos de acuerdo con cada enfoque.  </t>
  </si>
  <si>
    <t>El indicador se encuentra en riesgo de acuerdo con su nivel de cumplimiento. Frente al avance cuantitativo, frente a la observación acerca de las situaciones del por qué no se alcanzó la meta, en especial esta "...uno de estos ajustes tiene que ver con la plataforma de información donde se están registrando las acciones de participación, lo que ha implicado mayor cantidad de tiempo para la sistematización de los diálogos y las acciones de asesoría orientación y fortalecimiento", no es claro, si el registro en la plataforma se ha convertido en un cuello de botella y esto no ha permitido registrar y obtener el dato real de la participación de las personas que buscar en el primer trimestre o si a pesar de los inconvenientes, finalmente se pudieron ingresar todos los registros en la base de datos. 
Por otra parte, se sugiere establecer que actividades o acciones se vienen desarrollando con las personas y familiares que ya llevan un camino recorrido de búsqueda de la mano con la UBPD en años anteriores. Esto permitirá determinar quienes continuan y con quienes se ha perdido contacto de participación para establecer nuevas rutas de trabajo.
Finalmente, de acuerdo con la conversación con la DTPCVED, se aclara que las 94 personas que participaron en mas de un dialogo, no fueron incluidas o duplicadas en los otros 652 dialogos efectuados.</t>
  </si>
  <si>
    <t>2171 personas participan en los procesos de búsqueda en 2021.</t>
  </si>
  <si>
    <t>1855 personas participan en los procesos de búsqueda en 2021.</t>
  </si>
  <si>
    <t>En el segundo trimestre de 2021 se registra un incremento en el número de personas que participan de 1109, que sumados a las 746 personas reportadas en el primer trimestre para un total en 2021 de 1855 personas han participado, en las diferentes actividades de participación que contempla la UBPD (diálogos iniciales, diálogos de devolución, diálogos de ampliación, diálogos de implementación de acciones humanitarias como entregas dignas, localización, reencuentros, prospección o toma de muestras; y acciones de asesoría, orientación y fortalecimiento, tanto individuales como colectivas). Es importante aclarar que para el segundo trimestre se estan integrando las personas que participaron de acciones de fortalecimiento que no son registradas en el aplicativo de participación, pero que si se encuentran en los listados de asistencia de estas actividades. La información discriminada de las cifras que se reportan se encuentra en tabla adjunta.
Respecto al cumplimiento de la meta definida en 2171 personas para para el segundo trimestre, se registra un cumplimiento del 85,4% de la meta trimestral, lo que muestra  un alto nivel de cumplimiento, sin embargo, no se llega al 100%, por lo cual  se vienen adelantando acciones para incrementar las actividades de participación que permitan llegar a las cifras esperadas para la vigencia; estas acciones vienen siendo lideradas por la Dirección de Participación, Contacto con las Víctimas y Enfoques Diferenciales, articulando esfuerzos y generando espacios de diálogo interno para aclarar inquietudes y planear actividades de acuerdo con las particularidades de las solicitudes en cada uno de los territorios. A su vez, se viene trabajando en las estrategias de participación de los Planes Regionales de Búsqueda, y la incorporación de los enfoques diferenciales; tambien es importante mencionar el trabajo para garantizar las condiciones de participación de los familiares en el exterior, haciendo seguimiento de manera particular a estas solicitudes y las maneras en que se puede avanzar en su proceso de participación y otras acciones en el marco del proceso de búsqueda. 
De las 1109 personas nuevas en el segundo trimestre, 377 participaron de manera individual en dialogos o acciones de asesoría, orientación y fortalecimiento registradas en la plataforma de manera individual y 732 que lo hicieron a través de las acciones de asesoria y fortalecimiento que se reportan a partir de los listados de asistencia de estas acciones, estas personas se encuentran el el listado adjunto y se anexa a su vez el listado y soportes de las acciones en las cuales se materializo esta participación. 
Las personas que han participado de manera individual durante todo el 2021, suman 1123 personas (746 primer trimestre y 377 segundo trimestre), estas personas han participado a través de 446 diálogos iniciales, 340 acciones de asesoría, orientación y fortalecimiento, 165 diálogos de ampliación, 93 diálogos de devolución y 73 diálogos de implementación de acciones humanitarias. Adicional las 732 personas que participaron en las acciones colectivas, lo hicieron en 67 acciones. 
En el marco de la labor de garantizar las condiciones para la participación de las personas en los procesos de búsqueda, la UBPD ha contemplado el desarrollo e implementación de nuevas estrategias en 2021, dentro de ellas está la actualización de lineamientos, para lo cual en el segundo trimestre de la vigencia 2021, se elaboró un instrumento para el seguimiento y actualización de los lineamientos del proceso de participación en la búsqueda de las personas dadas por desaparecidas, el cual será trabajado con los equipos territoriales en el segundo semestre del 2021, con el fin de comprender las dinámicas de participación de los actores sociales involucrados en la búsqueda de las personas desaparecidas que se encuentran en el territorio según la experiencia de la implementación de los lineamientos, en este mismo proceso se estan revisando los lineamientos de entregas dignas, reencuentros y enfoques diferenciales, ademas de los procedimientos relacionados con participación, entregas dignas y reencuentros. Asimismo, se realizó un primer análisis cuantitativo sobre la implementación de las acciones humanitarias y extrajudiciales para la búsqueda, así como de las acciones de asesoría, orientación y fortalecimiento que han venido desarrollando los equipos territoriales y la DTPCVED del nivel central, desde el año 2019 con corte a marzo del 2021. Finalmente es importante resaltar el trabajo que se viene realizando en la incorporación de los enfoques diferenciales en la participación y los escenarios que se han generado con las comunidades y organizaciones de enfoques diferenciales para mejorar los procedimientos de acuerdo con cada enfoque.  
A su vez, la Dirección de Participación viene trabajando en los documentos de orientaciones respecto a la participación y el relacionamiento con colectivos y organizaciones, participación de familiares en el exterior y de los lineamientos para la formulación de los Planes Regionales de Búsqueda.
Finalmente, la UBPD durante este trimestre se firmaron tres de los cuatro convenios para la implementación de la Red de Apoyo, permitiendo mayor alcance de las acciones de participación de las personas que buscan.</t>
  </si>
  <si>
    <t>El indicador se encuentra en nivel de riesgo, alcanzando el 85,4% de las 2.171 personas que se tenían proyectadas para participar en los procesos de búsqueda con corte al 30 de junio de 2021.
Se valoran la acciones que ha desarrolado la DTPCVED frente a los espacios para trabajar en los planes regionales de Búsqueda, las estrategias de participación y los espacios de incorporación de enfoques diferenciales; así como el trabajo para garantizar las condiciones de participación de los familiares en el exterior, no obstante, se sugiere establecer que actividades o acciones se vienen desarrollando con las personas y familiares que ya llevan un camino recorrido de búsqueda de la mano con la UBPD en años anteriores. Esto permitirá determinar quienes continuan y con quienes se ha perdido contacto de participación para establecer nuevas rutas de trabajo.</t>
  </si>
  <si>
    <t>3386 personas participan en los procesos de búsqueda en 2021.</t>
  </si>
  <si>
    <t>2537 personas participan en los procesos de búsqueda en 2021.</t>
  </si>
  <si>
    <t>En el tercer trimestre de 2021 se registra un incremento en el número de personas que participan de 682, que sumados a las 1855 personas reportadas en el segundo trimestre se logra llegar a un total en 2021 de 2537 personas que han participado en procesos de búsqueda mediante alguna de las diferentes actividades de participación que contempla la UBPD (diálogos iniciales, diálogos de devolución, diálogos de ampliación, diálogos de implementación de acciones humanitarias como entregas dignas, localización, reencuentros, prospección o toma de muestras; y acciones de asesoría, orientación y fortalecimiento, tanto individuales como colectivas). Es importante aclarar que a partir del segundo trimestre se están integrando al reporte las personas que participaron de acciones de fortalecimiento o diálogos colectivos que no son registradas en el aplicativo de participación, pero que sí se encuentran en los listados de asistencia de estas actividades. La información discriminada de las cifras que se reportan se encuentra en tabla adjunta.
La cifra de personas que participan en el marco de los procesos de búsqueda tiene dos componentes, el primero de ellos son los diálogos realizados de manera individual con las personas que buscan y esta cifra es reportada por la plataforma de registro de acciones de participación de la UBPD. El segundo componente tiene que ver con las personas que participan de diálogos colectivos, acciones de orientación o fortalecimiento colectivo. En este sentido, hasta el tercer trimestre se registran 1805 personas que han participado de diálogos individuales (746 primer trimestre, 377 segundo trimestre y 682 en el tercero), estas personas han participado a través de 755 diálogos iniciales, 586 acciones de asesoría, orientación y fortalecimiento, 270 diálogos de ampliación, 143 diálogos de devolución y 169 diálogos de implementación de acciones humanitarias. Adicional las 732 personas que participaron en las acciones colectivas, lo hicieron en 67 acciones.
Respecto al cumplimiento de la meta definida para el tercer trimestre, fijada en 3386 personas, se registra un cumplimiento del 75% de la meta trimestral, lo que muestra  un alto nivel de cumplimiento, sin embargo, no se llega al 100%, por lo cual  se continúa trabajando en acciones para incrementar las actividades de participación que permitan llegar a las cifras esperadas para la vigencia; estas acciones vienen siendo lideradas por la Dirección de Participación, Contacto con las Víctimas y Enfoques Diferenciales, articulando esfuerzos al interior de la entidad y planeando actividades de acuerdo con las particularidades de las solicitudes en cada uno de los territorios. A su vez, se viene trabajando en las estrategias de participación de los Planes Regionales de Búsqueda, y la incorporación de los enfoques diferenciales, buscando fortalecer los espacios de participación; también, es importante mencionar el trabajo para garantizar las condiciones de participación de los familiares en el exterior, haciendo seguimiento de manera particular a estas solicitudes y las maneras en que se puede avanzar en su proceso de participación y otras acciones en el marco del proceso de búsqueda, para lograr mayores resultados en este sentido se ha firmado un convenio con la organización OMI Vasteras.
En el marco de la labor de garantizar las condiciones para la participación de las personas en los procesos de búsqueda, la UBPD ha contemplado el desarrollo e implementación de nuevas estrategias en 2021, dentro de ellas está la actualización de lineamientos, para lo cual en el tercer trimestre de la vigencia 2021, se realizaron tres jornadas con Equipos Territoriales y la Dirección de Participación, que permitiera un ejercicio de retroalimentación de la implementación de los lineamientos y comprender las dinámicas de participación de los actores sociales involucrados en la búsqueda de las personas desaparecidas que se encuentran en el territorio según la experiencia de la implementación de los lineamientos, en este mismo proceso se están revisando los lineamientos de entregas dignas, reencuentros y enfoques diferenciales, además de los procedimientos relacionados con participación, entregas dignas y reencuentros. En este sentido, es importante también resaltar el trabajo que se viene realizando en la incorporación de los enfoques diferenciales en la participación y los escenarios que se han generado con las comunidades y organizaciones de enfoques diferenciales para mejorar los procedimientos de acuerdo con cada enfoque.  
A su vez, la Dirección de Participación viene trabajando en los documentos de orientaciones respecto a la participación y el relacionamiento con colectivos y organizaciones, participación de familiares en el exterior y de las orientaciones internas para el desarrollo de los diálogos colectivos.
como parte de las acciones que la UBPD viene adelantando para la incorporación del enfoque psicosocial en las acciones de participación, se ha venido trabajando con el CICR en talleres de intercambio de experiencias y buenas prácticas de esta organización en este tema, en el segundo trimestre se desarrolló el taller del segundo ciclo de este intercambio. Además, se incorporó al procedimiento de diálogo inicial, el formato de autorización de uso de datos de las personas sobre las cuales se realiza una solicitud de atención psicosocial al Ministerio de Salud y se socializaron nuevamente las orientaciones para avanzar en las gestiones para atención psicosocial o salud física integral. 
Finalmente, la UBPD durante este trimestre se dio inicio a la implementación de la Red de Apoyo  en los nodos Apartadó, Barrancabermeja, Bogotá, Cúcuta, Medellín, San José del Guaviare, Sincelejo y Villavicencio., permitiendo mayor alcance de las acciones de participación de las personas que buscan.</t>
  </si>
  <si>
    <t>El cumplimiento del indicador se encuentra en riesgo, alcanzando el 74,9% de la meta proyectada para el 3er trimestre y un 56,3% con relación a la meta de toda la vigencia, siendo en este caso, una cifra baja, considerando, que tan solo queda 1 trimestre para culminar el 2021.
Se observa que al parecer en el avance cuantitativo no se están reportando los muestradantes a los cuales se les hizo toma de muestra, los cuales fueron reportados por la DTPRI en el indicador 17 con corte al 30 de septiembre, lo anterior, considerando que en el avance cualitativo se detallan las cifras obtenidas para llegar a las 2537 personas que participaron en el proceso de búsqueda, pero, durante este registro no se menciona numéricamente la toma de muestras dentro de alguna de las diferentes actividades de participación reportadas en el trimestre, así las cosas, se sugiere realizar una mesa de trabajo con la Dirección Técnica de Prospección, Recuperación e Identificación y la Dirección Técnica de Información, Planeación y Localización para deteminar si dentro de este indicador se están contabilizando estas acciones bajo el nombre de toma de muestra o si se está registrando mediante otra tipología de dialogo o entrevista. Dependiendo de esta reunión, se deberá incluir o no al reporte final del último trimestre para este indicador, siempre y cuando se realice un cruce de información para garantizar que no se cuenten dobles registros en la vigencia.
Finalmente, se resalta que no fueron incluidos los nombres de los soportes remitidos para este indicador en el trimestre.</t>
  </si>
  <si>
    <t>3957 personas participan en los procesos de búsqueda en 2021.</t>
  </si>
  <si>
    <t xml:space="preserve">En el cuarto trimestre de 2021 se registra un incremento en el número de personas que participan de 1420, que sumados a las 2537 personas reportadas en el tercer trimestre se logra llegar a un total en 2021 de 3957 personas que han participado en procesos de búsqueda mediante alguna de las diferentes actividades de participación que contempla la UBPD (diálogos iniciales, diálogos de devolución, diálogos de ampliación, diálogos de implementación de acciones humanitarias como entregas dignas, localización, reencuentros, prospección o toma de muestras; y acciones de asesoría, orientación y fortalecimiento, tanto individuales como colectivas). Es importante aclarar que a partir del segundo trimestre se están integrando al reporte las personas que participaron de acciones de fortalecimiento o diálogos colectivos que no son registradas en el aplicativo de participación, pero que sí se encuentran en los listados de asistencia de estas actividades. La información discriminada de las cifras que se reportan se encuentra en tabla adjunta.
La cifra de personas que participan en el marco de los procesos de búsqueda tiene dos componentes, el primero de ellos son los diálogos realizados de manera individual con las personas que buscan y esta cifra es reportada por la plataforma de registro de acciones de participación de la UBPD. El segundo componente tiene que ver con las personas que participan de diálogos colectivos, acciones de orientación o fortalecimiento colectivo. En este sentido, durante el 2021 se registran 3225 personas que han participado de diálogos individuales (746 primer trimestre, 377 segundo trimestre, 682 en el tercero y 1420 en el cuarto), estas personas han participado a través de 1235 diálogos iniciales, 1000 acciones de asesoría, orientación y fortalecimiento, 537 diálogos de ampliación, 227 diálogos de devolución y 573 diálogos de implementación de acciones humanitarias. Adicional las 732 personas que participaron en las acciones colectivas, lo hicieron en 67 acciones.
Respecto al cumplimiento de la meta definida para la vigencia y de acuerdo con el ajuste aprobado por el comité de gestión de la entidad, fijada en 3800 personas, se registra un cumplimiento del 104,1% de la meta anual, sobrepasando esta meta gracias a un incremento del promedio de reporte en el último trimestre 
Estos resultados son el producto de la implementacion de las estartegias que se venían trabajando desde la UBPD en un proceso exitoso de articulación interna y planeando actividades de acuerdo con las particularidades de las solicitudes en cada uno de los territorios. A su vez, se viene trabajando en las estrategias de participación de los Planes Regionales de Búsqueda, y la incorporación de los enfoques diferenciales, buscando fortalecer los espacios de participación; también, es importante mencionar el trabajo para garantizar las condiciones de participación de los familiares en el exterior, haciendo seguimiento de manera particular a estas solicitudes y las maneras en que se puede avanzar en su proceso de participación y otras acciones en el marco del proceso de búsqueda.
En el marco de la labor de garantizar las condiciones para la participación de las personas en los procesos de búsqueda, la UBPD ha contemplado el desarrollo e implementación de nuevas estrategias en 2021, dentro de ellas está la actualización de lineamientos, para lo cual en el tercer trimestre de la vigencia 2021, se realizaron tres jornadas con Equipos Territoriales y la Dirección de Participación, que permitiera un ejercicio de retroalimentación de la implementación de los lineamientos y comprender las dinámicas de participación de los actores sociales involucrados en la búsqueda de las personas desaparecidas que se encuentran en el territorio según la experiencia de la implementación de los lineamientos, en este mismo proceso se están revisando los lineamientos de entregas dignas, reencuentros y enfoques diferenciales, además de los procedimientos relacionados con participación, entregas dignas y reencuentros. En este sentido, es importante también resaltar el trabajo que se viene realizando en la incorporación de los enfoques diferenciales en la participación y los escenarios que se han generado con las comunidades y organizaciones de enfoques diferenciales para mejorar los procedimientos de acuerdo con cada enfoque.  
A su vez, la Dirección de Participación viene trabajando en los documentos de orientaciones respecto a la participación y el relacionamiento con colectivos y organizaciones, participación de familiares en el exterior y de las orientaciones internas para el desarrollo de los diálogos colectivos.
como parte de las acciones que la UBPD viene adelantando para la incorporación del enfoque psicosocial en las acciones de participación, se ha venido trabajando con el CICR en talleres de intercambio de experiencias y buenas prácticas de esta organización en este tema, en el segundo trimestre se desarrolló el taller del segundo ciclo de este intercambio. Además, se incorporó al procedimiento de diálogo inicial, el formato de autorización de uso de datos de las personas sobre las cuales se realiza una solicitud de atención psicosocial al Ministerio de Salud y se socializaron nuevamente las orientaciones para avanzar en las gestiones para atención psicosocial o salud física integral. 
Finalmente, los aportes de la implementación de la Red de Apoyo  en los nodos Apartadó, Barrancabermeja, Bogotá, Cúcuta, Medellín, San José del Guaviare, Sincelejo y Villavicencio, permitió mayor alcance de las acciones de participación de las personas que buscan.
</t>
  </si>
  <si>
    <t>Este indicador tuvo una modificación de meta, pasando de 4500 a 3800 personas que participan en los procesos de búsqueda en el 2021. Este cambio fue aprobado mediante el comité de gestión 15 del pasado 10 de noviembre de 2021 y se debió en parte a las dificultades que ha generado la pandemia en el relacionamiento con las personas que buscan, teniendo en cuenta la desconfianza de muchos de ellos en los medios virtuales para la realización de los diálogos, lo que ha generado un reto en la UBPD para garantizar las condiciones para la participación. 
Así las cosas, el indicador culminó la vigencia en nivel óptimo de cumplimiento, lo anterior, considerando que de las 3800 personas proyectadas para el 2021, finalmente participaron 3957, equivalente al 104,1% de cumplimiento en la vigencia.
La OAP informa que a finales del año 2021 se construyó una herramienta de registro estadístico para la UBPD. Así las cosas, se espera que este instrumento pueda empezar a visibilizar y consolidar toda la información relacionada con el tema que le compete a este indicador.
Frente a la dificultad presentada, se sugiere establecer mesas de trabajo con la SGTT para determinar la mejor manera de optimizar la capacidad disponible de la UBPD, asi como generar acciones de respuesta para aquellos casos que no pueden ser atendidos con la capacidad actual.
Finalmente, se sugiere, en la medida de lo posible, generar alertas sistemáticas con aquellas personas que iniciaron un proceso de búsqueda, pero que con el tiempo han desertado o no han vuelto a vincularse a los procesos de búsqueda. Esto permitirá tener en el radar todas las personas que buscan o han buscado desde que inició el mandato de la UBPD.</t>
  </si>
  <si>
    <t xml:space="preserve">Logros
• Incremento de número de personas que participan en procesos de búsqueda, respecto a las vigencias anteriores y de 143% respecto de la vigencia 2020
• Construcción e implementación de la estrategia de abordaje de solicitudes de familiares en el exterior
• Trabajo permanente entre los equipos territoriales y la Dirección Técnica de Participación, Contacto con las Víctimas y Enfoques Diferenciales en la construcción e implementación de las estrategias de participación en los Planes Regionales de Búsqueda
• Actualización de la herramienta para el cargue de la información de las acciones de participación y trabajo permanente en la asistencia técnica para orientar la gestión de la nueva herramienta. 
• Implementación de convenios con organizaciones de la sociedad civil para acercar la búsqueda humanitaria y extrajudicial a las personas que buscan y garantizar su participación
• Se trabajó en la cualificación del equipo de la UBPD en el enfoque psicosocial para la implementación de diálogos y acciones de asesoría, orientación y fortalecimiento, con la realización de talleres en coordinación con el Comité Internacional de la Cruz Roja CICR
• Se avanzó en la caracterización de las personas que buscan, con la mirada de enfoques diferenciales, buscando mejorar las condiciones para la participación 
• Se viene avanzando en la revisión de los lineamientos de participación, en ejercicios participativos con los equipos territoriales, buscando recoger la experiencia que tiene la UBPD de la participación de las personas y organizaciones, para integrarla en los documentos que orientan la participación en los procesos de búsqueda
Dificultades
• La capacidad operativa de la entidad no permite abordar la participación con todas las personas que buscan con la oportunidad que se espera </t>
  </si>
  <si>
    <t>1.3 Visibilizar y generar impacto en la opinión pública sobre las acciones humanitarias en los procesos de búsqueda de la UBPD.</t>
  </si>
  <si>
    <t>04</t>
  </si>
  <si>
    <t>Avance en la caracterización y difusión de la información de las personas dadas por desaparecidas (Universo).</t>
  </si>
  <si>
    <t>Dirección Técnica de Información, Planeación y Localización para la Búsqueda</t>
  </si>
  <si>
    <t>100% de caracterización y difusión de la información de las personas dadas por desaparecidas (Universo)</t>
  </si>
  <si>
    <t>Elaboración de la propuesta de estructura del Universo de personas dadas por desaparecidas y aprobación del modelo de construcción del Portal de servicios de información.
(10%)</t>
  </si>
  <si>
    <t>Se elaboró una propuesta de estructura del universo de personas dadas por desaparecidas que contempla 55 variables de información agrupadas en datos de identidad, datos civiles y sociodemográficos, datos de ocupación y pertenencia a organizaciones o grupos, datos sobre los hechos de desaparición, datos sobre la búsqueda y datos sobre las fuentes.
Durante el desarrollo de la consultoría con EQUITAS, se han realizado dos reuniones en las que se han adelantado procesos de analísis de los datos disponibles para determinar cuáles son las variables fuertes para poblar la tabla del Universo de Personas Dadas por Desaparecidas según necesidades de la UBPD.
En tal virtud, es importante precisar que la estructura del universo siempre está sujeta a mejora.
Respecto a la aprobación del modelo de construcción del Portal de servicios de información, se aprobó por la Dirección General en el PAA el modelo para la construcción del Portal de servicios de información, como se evidencia en la línea de necesidad 60 cuyo objetivo es "Contratar el recurso humano para definir e implementar la plataforma digital de servicios de información misional pública de la UBPD para la ciudadanía" y el cual responde a la estrategia "Obtener información útil para los procesos humanitarios de búsqueda, procesarla, analizarla y utilizarla de manera efectiva, garantizando su seguridad y disponibilidad"</t>
  </si>
  <si>
    <t>La información reportada da cuenta del desarrollo del hito proyectado para el primer trimestre del año. En todo caso, es importante establecer si esta versión de la estructura del Universo está finalizada, para poder dar por cumplido lo proyectado, ya que se indica que se siguen recibiendo insumos (por parte de Équitas). Es importante, entonces, delimitar el alcance de la consultoría con respecto a esta estructura y los tiempos de finalización, teniendo en cuenta que en el segundo trimestre debe iniciarse el cargue de información y, por lo tanto, debe contarse con la versión final.</t>
  </si>
  <si>
    <r>
      <rPr>
        <b/>
        <sz val="11"/>
        <color theme="1"/>
        <rFont val="Arial Narrow"/>
      </rPr>
      <t>40%</t>
    </r>
    <r>
      <rPr>
        <sz val="11"/>
        <color theme="1"/>
        <rFont val="Arial Narrow"/>
      </rPr>
      <t xml:space="preserve">
Trim I: Elaboración de la propuesta de estructura del Universo de personas dadas por desaparecidas y aprobación del modelo de construcción del Portal de servicios de información.
(10%)
* Trimestre II: Inicio del procesamiento y cargue de información que contribuya a la construcción del Universo en la estructura de datos definida; inclusión del proyecto en el portafolio de servicios de la OTIC.
(30%)</t>
    </r>
  </si>
  <si>
    <r>
      <rPr>
        <b/>
        <sz val="11"/>
        <color theme="1"/>
        <rFont val="Arial Narrow"/>
      </rPr>
      <t>40%</t>
    </r>
    <r>
      <rPr>
        <sz val="11"/>
        <color theme="1"/>
        <rFont val="Arial Narrow"/>
      </rPr>
      <t xml:space="preserve">
Trim I: Elaboración de la propuesta de estructura del Universo de personas dadas por desaparecidas y aprobación del modelo de construcción del Portal de servicios de información.
(10%)
* Trimestre II: Inicio del procesamiento y cargue de información que contribuya a la construcción del Universo en la estructura de datos definida; inclusión del proyecto en el portafolio de servicios de la OTIC.
(30%)</t>
    </r>
  </si>
  <si>
    <t>óptimo</t>
  </si>
  <si>
    <t xml:space="preserve">Se han creado las tablas en la estructura propuesta del Universo de las diferentes fuentes, entre ellas, UARIV, SIRDEC, CNMH, JEP y de información propia del Registro de Solicitudes de Búsqueda, se ha planteado una estructura respetando la aprobada, pero esta al ser un proceso de comparación para determinar la no duplicidad de una persona se usaron variables propias del proceso de comparación.
Se comparó la información entregada por la JEP contra el Registro de Solicitudes de Búsqueda, esta información está alojada en el motor de base de datos en la instancia creada para ello, se puede acceder por consulta en lenguaje SQL, pero al tener información clasificada y reservada no se puede incluir más soportes.
El procesamiento inicial nos arroja un total de 98.820 Personas Dadas por Desaparecidas en el Universo que se encuentra en construcción.
A la fecha es necesario hacer la integración de la información que se está registrando día a día en el Registro de Solicitudes de Búsqueda, además el hacer la comparación de registros de las diferentes fuentes de las víctimas que han sufrido hechos asociados al conflicto armado interno y que pudieron terminar en una desaparición forzada.
Adicionalmente, y con respecto al segundo hito, se reporta la creación del proyecto en el sistema de gestión PlanView requerimiento necesario para gestionar el proyecto 10 “Definir e implementar Plataforma Digital - SIMP-UBPD”, el proceso de selección. Adicionalmente, se ha consolidado y seleccionado los candidatos para los cuatro perfiles que se han incluido para el desarrollo del proyecto, se avanza en el proceso de contratación. El proyecto con corte al 30 de junio de 2021 presenta un avance real del 49% de un avance planeado del 50%. </t>
  </si>
  <si>
    <t>El indicador se encuentra en nivel óptimo de cumplimiento. Con relación a las 98.820 Personas Dadas por Desaparecidas procesadas en el Universo que se encuentra en construcción, se sugiere establecer que fuentes incluye esta cifra y cuales faltan por ser validadas o incluidas en lo que resta de la vigencia, entre otros datos relevantes, en este sentido, ampliar el contenido del avance cualitativo.
En cuanto al proyecto 10 “Definir e implementar Plataforma Digital - SIMP-UBPD”, se sugiere tener presente los tiempos previstos para la integración del portal de servicios de información pública de la UBPD, lo que conlleva al desarrollo, pruebas y preparación previa de los datos del Universo de PDD para el tercer trimestre 2021 (a septiembre 30).
Se acogieron a las sugerencias realizadas por la Oficina Asesora de Planeación durante el proceso de retroalimentación.</t>
  </si>
  <si>
    <r>
      <rPr>
        <b/>
        <sz val="11"/>
        <color theme="1"/>
        <rFont val="Arial Narrow"/>
      </rPr>
      <t>70%</t>
    </r>
    <r>
      <rPr>
        <sz val="11"/>
        <color theme="1"/>
        <rFont val="Arial Narrow"/>
      </rPr>
      <t xml:space="preserve">
Trim I: Elaboración de la propuesta de estructura del Universo de personas dadas por desaparecidas y aprobación del modelo de construcción del Portal de servicios de información.
(10%)
* Trimestre II: Inicio del procesamiento y cargue de información que contribuya a la construcción del Universo en la estructura de datos definida; inclusión del proyecto en el portafolio de servicios de la OTIC.
(30%)
* Trimestre III: Inicio del desarrollo, pruebas y preparación de datos del Universo de PDD para la integración en el portal de servicios de información pública de la UBPD
(30%)</t>
    </r>
  </si>
  <si>
    <r>
      <rPr>
        <b/>
        <sz val="11"/>
        <color theme="1"/>
        <rFont val="Arial Narrow"/>
      </rPr>
      <t>70%</t>
    </r>
    <r>
      <rPr>
        <sz val="11"/>
        <color theme="1"/>
        <rFont val="Arial Narrow"/>
      </rPr>
      <t xml:space="preserve">
Trim I: Elaboración de la propuesta de estructura del Universo de personas dadas por desaparecidas y aprobación del modelo de construcción del Portal de servicios de información.
(10%)
* Trimestre II: Inicio del procesamiento y cargue de información que contribuya a la construcción del Universo en la estructura de datos definida; inclusión del proyecto en el portafolio de servicios de la OTIC.
(30%)
* Trimestre III: Inicio del desarrollo, pruebas y preparación de datos del Universo de PDD para la integración en el portal de servicios de información pública de la UBPD
(30%)</t>
    </r>
  </si>
  <si>
    <t>Se han adelantado mesas técnicas con el equipo de OTIC en las que se han avanzado en la revisión de las visualización de datos del Universo, se verificaron las primeras versiones de los mockups y se validó la estructura de la tabla del universo, que es la fuente de datos para la visualización, además se han documentado los procesos y las metodologías de integración de información.
A la fecha la información del universo de Personas Dads por Desaparecidas se encuentra preparada y alojada en el motor de bases de datos de producción de la UBPD en la instancia del Universo donde se encuentran el total de 98.820 PDD únicas, en la tabla "RSB_JEP_Universo_en_construccion"</t>
  </si>
  <si>
    <t>El reporte cuantitativo del indicador para el tercer trimestre corresponde a un cumplimiento óptimo según lo planeado del 70%. El reporte cualitativo hace referencia a las reuniones adelantadas con OTIC, a la documentación de metodologías de integración de información y el alojamiento en el motor de bases de datos de producción de la UBPD de la información del Universo de PDD. Se sugiere complementar este avance con los logros alcanzados en el trimestre frente al inicio del desarrollo y pruebas para la integración en el portal de servicios de información pública de la UBPD, considerando que para el último trimestre se debe alcanzar la puesta en marcha en producción de dicho portal para la difusión de los datos del Universo de personas dadas por desaparecidas.
Al respecto el área responsable indicó lo siguiente: 
"...en este trimestre sólo se planeaba las pruebas y preparación de la estructura de datos del universo, en este punto se deja claro que ya estamos adelantando reuniones con OTIC frente a la visualización en el portal de servicios, por lo que cuantitativa y cualitativamente estamos cumpliendo, inclusive adelantando tareas del último trimestre del año".</t>
  </si>
  <si>
    <t>100%
* Trim I: Elaboración de la propuesta de estructura del Universo de personas dadas por desaparecidas y aprobación del modelo de construcción del Portal de servicios de información.
(10%)
* Trimestre II: Inicio del procesamiento y cargue de información que contribuya a la construcción del Universo en la estructura de datos definida; inclusión del proyecto en el portafolio de servicios de la OTIC.
(30%)
* Trimestre III: Inicio del desarrollo, pruebas y preparación de datos del Universo de PDD para la integración en el portal de servicios de información pública de la UBPD
(30%)
* Trimestre IV: Despliegue y puesta en marcha en producción del Portal de servicios de información pública de la UBPD para la difusión de los datos del Universo de personas dadas por desaparecidas 
(30%)</t>
  </si>
  <si>
    <t>Durante el cuarto trimestre se desplegó y se puso en producción el Portal de Servicios de Información Pública de la UBPD para la difusión de los datos del universo de personas dadas por desaparecidas. 
La plataforma tecnológica se dispuso al servicio de la ciudadanía y grupos de interés el 30 de diciembre de 2021. Ésta permite identificar las fuentes de información con las que cuenta la UBPD, entre mecanismos internos como recolección de información realizada por la UBPD a través de las territoriales y la información recibida por parte de entidades externas.  En el alcance inicial del proyecto se identificaron tres dominios de información con los cuales se inició el plan de trabajo del proyecto: a) Registro Nacional de Fosas, Cementerios Ilegales y Sepulturas - RNFCIS; b) Universo de personas dadas por desaparecidas y c) Planes de búsqueda - PRB. El dominio de RNFCIS y PRB se encuentran en fase de ajustes y posteriormente se evaluará la pertinencia de su publicación en el portal.
El portal de datos se puede acceder a través del menú principal del sitio web https://ubpdbusquedadesaparecidos.co/  de la Unidad y a través de una pieza creada en el home. El acceso directo al sitio de la plataforma digital es a través del enlace https://ubpdbusquedadesaparecidos.co/sites/portal-de-datos al cual tienen acceso todos los servidores de la UBPD, otras entidades y la ciudadanía en general.</t>
  </si>
  <si>
    <t>El reporte cuantitativo del indicador para el IV trimestre corresponde a un cumplimiento óptimo de la meta de la vigencia. Según la descripción del avance y los soportes indicados se alcanzó el resultado esperado asociado con habilitar en la página web institucional el portal de datos del universo de personas dadas por desaparecidas.
Si bien es cierto que la unidad de medida del indicador se planteó en términos de la "caracterización y difusión de la información de las personas dadas por desaparecidas (Universo)", en la descripción del indicador contemplada en esta misma ficha, se registró que el indicador mediría el avance en la construcción del Portal de servicios de información pública para la ciudadanía, que incluiría datos sobre i) los Planes regionales de búsqueda - PRB, ii) el avance en la construcción del Universo de personas dadas por desaparecidas, y iii) el Registro Nacional de Fosas, Cementerios Ilegales y Sepulturas - RNFCIS.  Al consultar el enlace web se evidencia con claridad la información asociada al universo de personas dadas por desaparecidas, sin embargo, no se identifica lo relacionado con el RNFCIS y PRB. Por lo tanto, se sugiere complementar el avance reportado indicando el estado en que se encuentran los demás temas (PRB y RNFCIS) en el Portal de Datos. 
Al respecto se aclaró que el dominio de RNFCIS y PRB se encuentran en fase de ajustes y posteriormente se evaluará la pertinencia de su publicación en el portal.</t>
  </si>
  <si>
    <t>Como logro principal se destaca la conformación de un equipo de trabajo entre la Oficina de Tecnologías de la Información y Comunicaciones - OTIC y la Subdirección de Gestión de Información, que uniendo esfuerzos alcanza el objetivo trazado. 
La principal dificultad se centra en la falta de información que contribuya al universo de fuentes secundarias ya que el universo se crea a partir de variables que otras fuentes no consideraban. Otra dificultad es que la metodología de integración de información del universo está en constante evolución, si bien en esta versión las actualizaciones fueron pocas, ésta seguirá adaptando los cambios de las oportunidades de mejoras encontradas.</t>
  </si>
  <si>
    <t>05</t>
  </si>
  <si>
    <t>Número de aportantes que entregan información según la ruta de trabajo establecida.</t>
  </si>
  <si>
    <r>
      <rPr>
        <sz val="11"/>
        <color theme="1"/>
        <rFont val="Arial Narrow"/>
      </rPr>
      <t xml:space="preserve">50 aportantes entregan información según la ruta de trabajo establecida. 
</t>
    </r>
    <r>
      <rPr>
        <b/>
        <sz val="11"/>
        <color theme="1"/>
        <rFont val="Arial Narrow"/>
      </rPr>
      <t>Se cambia a partir del III trimestre por:</t>
    </r>
    <r>
      <rPr>
        <sz val="11"/>
        <color theme="1"/>
        <rFont val="Arial Narrow"/>
      </rPr>
      <t xml:space="preserve">
157 aportantes entregan información según la ruta de trabajo establecida.</t>
    </r>
  </si>
  <si>
    <t>50 aportantes entregan información según la ruta de trabajo establecida.</t>
  </si>
  <si>
    <t>6 aportantes entregan información según la ruta de trabajo establecida.</t>
  </si>
  <si>
    <t>46 aportantes entregan información según la ruta de trabajo establecida.</t>
  </si>
  <si>
    <t>Sobre</t>
  </si>
  <si>
    <t>Durante el primer trimestre del 2021, 46 aportantes entregaron información relevante para la búsqueda y localización de personas dadas por desaparecidas, en el marco de rutas de trabajo diseñadas por cada agrupación territorial y/o equipo territorial, o asumidos desde el nivel central, con aportantes de las vigencias 2019, 2020 y 2021. La mayoría de los aportes fueron recibidos por aportantes (personas o colectivos) civiles (25), seguido de exintegrantes de las FARC-EP (14), y el restante de exintegrantes de la Fuerza Pública (1), exintegrante del ELN (1), exintegrantes de grupos paramilitares (2) y sin información (3).
El aumento en la meta planteada se debe a: El reporte de aportantes que continuaron entregando información en el marco de rutas de trabajo, y de aportantes nuevos con los que se inició ruta de trabajo en vigencias pasadas pero que no fueron reportados antes, debido a una mayor apropiación del procedimiento por parte de las AT y EP actualmente. 
En dos casos (N2K9L0 y D2S5H2), se realizaron dos encuentros durante el mismo trimestre con los mismos aportantes, por esto la sumatoria de actas da 48.
Fuente: Registro aportantes UBPD excel a 31 de marzo del 2021</t>
  </si>
  <si>
    <t>* Teniendo en cuenta que se superó la proyección del cumplimiento trimestral en un 666% y que se alcanzó en el primer trimestre el 92% de la meta anual, sería necesario revisar la proyección general de la meta o establecer si esta medición obedece a una victoria temprana dentro de la vigencia.
* Dado que no se menciona aquí, pero sí en la actividad 45, se sugiere revisar la relación de este indicador con la herramienta KOBO y establecer si debería ser incluida en las fuentes de información.</t>
  </si>
  <si>
    <t>15 aportantes entregan información según la ruta de trabajo establecida.</t>
  </si>
  <si>
    <t>107 aportantes entregan información según la ruta de trabajo establecida.</t>
  </si>
  <si>
    <t>Durante el segundo trimestre del 2021, 61 aportantes entregaron información relevante para la búsqueda y localización de personas dadas por desaparecidas, en el marco de rutas de trabajo que iniciaron o continuaron bajo el liderazgo de cada agrupación territorial y/o equipo territorial, o asumidos desde el nivel central, con aportantes de las vigencias 2019, 2020 y 2021. 
La mayoría de los aportes fueron recibidos por aportantes (personas o colectivos) exintegrantes de las FARC-EP (30), seguido de civiles (28), y el restante de exintegrantes de la Fuerza Pública (1), y exintegrantes de grupos paramilitares (2). 
El aumento en la meta planteada se debe a: El reporte de aportantes que continuaron entregando información en el marco de rutas de trabajo, y de aportantes nuevos con los que se inició ruta de trabajo en vigencias pasadas pero que no fueron reportados antes, debido a una mayor apropiación del procedimiento por parte de las AT y EP actualmente. 
En cinco (5) casos (Y3R3G2, A6J9D3, AP_6C78B123721ABR, AP_E9327132807MAY, AP_206D5141707MAY), se realizaron dos encuentros durante el mismo trimestre con los mismos aportantes, por esto la sumatoria de actas da 66 (número de encuentros desarrollados con aportantes durante el segundo trimestre). 
Fuente: Registro aportantes UBPD Excel a 30 de junio del 2021</t>
  </si>
  <si>
    <t>Se sugiere describir en el avance cualitativo si toda la información contenida en el "Registro de aportantes UBPD" ha permitido llevar a cabo alguna intervención en territorio (localización, prospección o recuperación) o en que ha contribuido a los procesos humanitarios tener toda esta información en bases de datos de la Unidad, en este caso, podría ser evaluado en términos porcentuales. Así mismo, cómo se está ligando la información allegada por los aportantes con los Planes regionales de búsqueda o si a partir de esta información se han generado cronogramas de trabajo para trabajar con la información consignada producto de los encuentros desarrollados con los aportantes de información.
Por otra parte, así como lo hicieron con los nombres de los aportantes, se sugiere establecer codificación para los lugares de los cuales se esté generando aporte de información, lo anterior, considerando que en muchas actas están brindando información demasiado detallada para ser catalogada como reservada o confidencial, como, por ejemplo: "...posibles lugares de inhumación en corregimiento de Papayal, municipio de Regidor, departamento de Bolívar".
En cuanto a las evidencias, es necesario que evalúen si las actas que se están llevando a cabo son el mejor mecanismo para dejar registro en la UBPD o si por el contrario, pueden llegar a ser un reproceso o trámite administrativo que no agrega valor, ya que en muchas ocasiones no traen información relevante al ser esta confidencial o reservada. de otra parte, es necesario que revisen el diligenciamiento de las actas, ya que muchas no vienen firmadas, sin consecutivo o con varios campos en blanco.
Finalmente, se sugiere evaluar las metas previstas para lo que resta de la vigencia y tomar acciones al respecto, lo anterior, considerando que al 2do corte ya se encuentra superada la meta en un 406%.
Se acogieron sugerencias realizadas por la Oficina Asesora de Planeación durante el proceso de retroalimentación</t>
  </si>
  <si>
    <r>
      <rPr>
        <sz val="11"/>
        <color theme="1"/>
        <rFont val="Arial Narrow"/>
      </rPr>
      <t xml:space="preserve">50 aportantes entregan información según la ruta de trabajo establecida. 
</t>
    </r>
    <r>
      <rPr>
        <b/>
        <sz val="11"/>
        <color theme="1"/>
        <rFont val="Arial Narrow"/>
      </rPr>
      <t xml:space="preserve">Se cambia a partir del III trimestre por:
</t>
    </r>
    <r>
      <rPr>
        <sz val="11"/>
        <color theme="1"/>
        <rFont val="Arial Narrow"/>
      </rPr>
      <t xml:space="preserve">
157 aportantes entregan información según la ruta de trabajo establecida.</t>
    </r>
  </si>
  <si>
    <t>137 aportantes entregan información según la ruta de trabajo establecida.</t>
  </si>
  <si>
    <t>158  aportantes entregan información según la ruta de trabajo establecida.</t>
  </si>
  <si>
    <t>Durante el tercer trimestre del año 2021 se incluyeron 61 nuevos aportantes de información en el registro consolidado nacional, de los cuales se adelantaron encuentros de recolección de información con 51 de ellos. Adicionalmente, se dio continuidad a la ruta de abordaje de 19 aportantes de información que habían sido registrados en trimestres anteriores o durante los año 2018, 2019 y/o 2020. La cifra para el reporte del indicador se sitúa en los 51 encuentros con los aportantes nuevos, ya que no se cuentan los aportantes que se registraron y dieron información previamente para evitar duplicidades en el registro y que un aportante sea contabilizado en más de una ocasión. Estos últimos 19 se tienen como referencia de la gestión adelantada por los servidores de la unidad para la recolección de información con aportantes.
Como soporte se adjuntan 75 actas, 51 de los encuentros con aportantes nuevos, 19 de los encuentros con aportantes antiguos, 3 de los códigos Z0A0P9, AP_89C07092406JUL, D2S5H2 con quienes se tuvo más de un encuentro en el mismo mes y 2 actas de los códigos E5C7H y B5N2S4 de encuentros del mes de febrero, que fueron cargadas por la servidora Emily Olarte antes de su retiro de la entidad, pero que no son contabilizadas por la fecha en que se realizaron los encuentros.
Si bien en la más reciente solicitud de modificación de los indicadores se solicitó el aumento de la cifra del indicador de 50 aportantes que entregan información a 157, basados en los cálculos realizados de acuerdo al comportamiento del reporte del indicador mensual de los meses julio y agosto, en este momento la meta se vuelve a encontrar cumplida, puesto que para el tercer trimestre se propuso un aumento de 30 ya que entre julio y agosto iban 18 personas reportadas, pero durante septiembre el reporte de los equipos se incrementó llegando a 30 (la meta del trimestre) en tan solo en un mes. 
Esto obedeció, en buena parte, a que varios de los equipos enviaron en septiembre información de aportantes y encuentros que habían hecho en julio, agosto y trimestres anteriores, a pesar de que mensualmente se les está solicitando el reporte de la información para llevar un seguimiento y control cercano y aterrizado a la actualidad de los equipos. Por esta razón los cálculos para el cambio de la cifra, basados en el reporte mensual solicitado en julio y agosto, no contemplaban que había información represada para reporte en el último mes del trimestre y no se encontraban ajustados a la realidad de los equipos territoriales para el momento, lo que derivó en que el aumento de la meta fuese insuficiente.
La confiabilidad de la información está dada por las evidencias cargadas para cada uno de los aportantes que se reportan dentro del indicador, que a su vez son incluidas en el Registro de Aportantes de Información Consolidado. La dificultad respecto de la cifra propuesta radica, principalmente, en que los ofrecimientos de información de los aportantes pueden llegar a la UBPD por convocatoria o de forma voluntaria (en la gran mayoría de los casos), en este sentido, más allá de la solicitud de modificación del indicador, no es posible predecir con exactitud el número de aportantes que se acercarán a la unidad en cada período, pues ello depende estrictamente de su voluntad y no de la de la entidad, lo que hacce que la cifra varíe por territorio y trimestre permanentemente.</t>
  </si>
  <si>
    <t>Durante el tercer trimestre el área responsable solicitó el ajuste de la meta del indicador para la vigencia 2021, pasando de 50 a 157. Dicho ajuste fue aprobado en sesión No.13 del Comité de Gestión de la UBPD.
Se evidencia que a pesar de haber solicitado la modificación de la meta del indicador, nuevamente hay un sobrecumplimiento. El área responsable hace referencia a que la complejidad de establecer una cifra esperada con exactitud depende del número de aportantes que se acercarán a la UBPD en cada período, pues ello depende estrictamente de su voluntad y no de la de la entidad, lo que hace que la cifra varíe por territorio y trimestre permanentemente.
Se recomienda revisar el mecanismo o método utilizado para consolidar la información del nivel territorial con el fin de que la información reportada sea confiable y completa de acuerdo con los cortes establecidos.
No es posible realizar más ajustes para este indicador por lo cual deberá asumirse el sobrecumplimiento. Se recomienda identificar las acciones de mejora que se requieran para alcanzar mayor precision a la hora del planteamiento de metas relacionadas. 
Se recomienda tener en cuenta que después de cada actualización de cifras se deben ajustar los soportes y los avances de las actividades relacionadas para que sean coherentes.</t>
  </si>
  <si>
    <r>
      <rPr>
        <sz val="11"/>
        <color theme="1"/>
        <rFont val="Arial Narrow"/>
      </rPr>
      <t xml:space="preserve">50 aportantes entregan información según la ruta de trabajo establecida. 
</t>
    </r>
    <r>
      <rPr>
        <b/>
        <sz val="11"/>
        <color theme="1"/>
        <rFont val="Arial Narrow"/>
      </rPr>
      <t>Se cambia a partir del III trimestre por:</t>
    </r>
    <r>
      <rPr>
        <sz val="11"/>
        <color theme="1"/>
        <rFont val="Arial Narrow"/>
      </rPr>
      <t xml:space="preserve">
157 aportantes entregan información según la ruta de trabajo establecida.</t>
    </r>
  </si>
  <si>
    <t>157 aportantes entregan información según la ruta de trabajo establecida.</t>
  </si>
  <si>
    <t>235 aportantes entregan información según la ruta de trabajo establecida.</t>
  </si>
  <si>
    <t>En el cuarto trimestre se registraron 67 nuevos aportantes de información. 
Se realizaron 7 encuentros con aportantes registrados en otros trimestres; hubo 2 encuentros en los que sólo se hizo pedagogía y exploración sobre la información que cada aportante podría aportar. Por último, es importante señalar que se incluyen. 6 actas que corresponden a encuentros realizados en otros trimestres, pero que no habían sido cargados.
Octubre fue el mes en el que más encuentros con nuevos aportantes se realizaron (33), seguido de noviembre (23), mientras que diciembre fue el mes del trimestre en el que menos nuevos encuentros se realizaron (11).
Conviene agregar en lo relacionado con personas que participaron en las hostilidades que hubo 7 encuentros con exparamilitares, 7 encuentros con exguerrilleros de las FARC, 3 encuentros con exguerrilleros del ELN, 1 encuentro con un exguerrillero del ERP y un encuentro con un exguerrillero del PRT. Vale la pena resaltar que en este trimestre hubo encuentros con exguerrilleros que pertenecieron a dos grupos guerrilleros (Partido Revolucionario de Trabajadores - PRT y Ejercito Revolucionario Guevarista - ERG); de estos grupos la UBPD no había recogido información de primera mano. Hay que precisar que el resto de encuentros se realizaron con personas de la sociedad civil que no militaron en ninguna organización armada.</t>
  </si>
  <si>
    <t xml:space="preserve">Se alcanzó un nivel óptimo de cumplimiento del indicador, sobrepasando la meta esperada en 78 aportantes de información. 
Se reitera la recomendación en cuanto a revisar para próximos reportes que lo ameriten en otras vigencias, el mecanismo o método utilizado para consolidar la información del nivel territorial con el fin de que la planeación de metas, así como su seguimiento tenga mayor grado de confiabilidad y completitud, según los cortes establecidos.
Se solicita que los datos del seguimiento reportados para trimestres anteriores no sean modificados, con el fin de guardar coherencia con los reportes ya consolidados anteriormente.  Lo anterior considerando que en el campo de "Monitoreo del Indicador" el dato reportado en el III trimestre fue de 158 y no de 168 como aparece actualmente. Este ajuste modifica el resultado final de la meta para la vigencia. Por lo tanto, se solicita modificar el reporte del desempeño acumulado para el III trimestre pasando a 158 y por consiguiente ajustar el valor acumulado al IV trimestre.
Al respecto, el área responsable aclara que en el dato del cumplimiento de la meta acumulado al IV trimestre se sumaron 10 más que corresponden a aportantes registrados en el III trimestre, que por error no fueron incluidos en la tabla del acumulado de dicho reporte. Para el III trimestre, por error se sumaron al acumulado solo 51 aportantes con los que se establecieron encuentros de recolección de información pero en realidad en ese trimestre se registraron 61 nuevos aportantes, es decir 10 más, tal como se indica en el avance cualitativo reportado en el indicador para ese período.
</t>
  </si>
  <si>
    <t xml:space="preserve">Es importante destacar que la UBPD logró vincular a 235 aportantes que con su información contribuyen a la búsqueda y localización de personas dadas por desaparecidas en razón y en el marco del conflicto armado, a través de 225 rutas de acuerdo con los procedimientos “Contribución de personas aportantes de información para la búsqueda y/o localización de personas dadas por desaparecidas” y "Contribución de información de personas beneficiarias del régimen de condicionalidad o que buscan un tratamiento especial de justicia en el Sistema Integral de Verdad, Justicia, Reparación y No Repetición".
En este sentido, y teniendo en cuenta las dificultades para salvaguardar y restringir el acceso a la información expuesta en las actas, normalizar y automatizar los códigos de anonimización de los aportantes, y garantizar la disponibilidad de la información suministrada, se adelanta lo necesario para corregir lo correspondiente. </t>
  </si>
  <si>
    <t>06</t>
  </si>
  <si>
    <t>Aumento de noticias de fondo sobre la gestión y resultados de la UBPD en medios de comunicación nacionales, internacionales, regionales y alternativos.</t>
  </si>
  <si>
    <t>Oficina Asesora de Comunicaciones y Pedagogía</t>
  </si>
  <si>
    <t>40% más de noticias de fondo de la UBPD con respecto al año anterior.
274% más de noticias de fondo de la UBPD con respecto al año anterior. (ajuste de meta aprobado en comité de gestión 13)</t>
  </si>
  <si>
    <t xml:space="preserve">777 noticias de fondo sobre la gestión y resultados de la UBPD en medios de comunicación nacionales, internacionales, regionales y alternativos. 
2074 noticias de fondo sobre la gestión y resultados de la UBPD en medios de comunicación nacionales, internacionales, regionales y alternativos. (ajuste de meta aprobado en el comité de gestión 13) </t>
  </si>
  <si>
    <t xml:space="preserve">60 noticias de fondo sobre la gestión y resultados de la UBPD en medios de comunicación nacionales, internacionales, regionales y alternativos. </t>
  </si>
  <si>
    <t xml:space="preserve">73 noticias de fondo sobre la gestión y resultados de la UBPD en medios de comunicación nacionales, internacionales, regionales y alternativos. </t>
  </si>
  <si>
    <t>De las al menos 73 publicaciones de fondo sobre la UBPD en medios, entre enero y el 30 de marzo de 2021, el 61% correspondió a medios nacionales; el 19,4 % a internacionales; el 15 % a regionales, y el 1 % a alternativos. En 2020, por el contrario, hubo alrededor de 31 registros de fondo (menos de la mitad), que se distribuyeron de la siguiente manera: 18 publicaciones ( 58 %) en medios nacionales y 13 publicaciones (41 %) en regionales. En ese primer trimestre, por ejemplo, no hubo publicaciones en medios alternativos ni internacionales. En tal virtud, hubo un aumento en la presencia en medios y eso además se ve reflejado el tipo de medios que abordaron temas relacionados con la UBPD. 
Consideramos fundamental mencionar y hacer la aclaración correspondiente, puesto que estas cifras constituyen un subregistro dado que aún no contamos con el servicio de monitoreo por parte de una empresa y se ha realizado esta tarea de forma manual, lo que implica que mucha información y datos se queden fuera. Actualmente se están realizando los estudios de mercado que se publicarían en la última semana de abril, luego de ello y aproximadamente 10 días después se podría adjudicar.</t>
  </si>
  <si>
    <t xml:space="preserve">El Indicador se encuentra en estado "sobre", con un cumplimiento para la meta del trimestre del 121,7%, ligeramebte superior al número eperado, aumenta en relación con el mismo periodo del año anterior.  Se observa una marcada presencia en medios nacionales y al contrario de la vigencia anterior se tiene presencia en medios internacionales y alternativos. Entendemos que el servicio de monitoreo contratado con un tercero aún no está operando, por lo cual se debe hacer un monitoreo "manual" que posiblemente deja información por fuera, es importante conocer las razones por las que aún no se tiene operando el servicio de monitoreo y finalmente aclarar si una vez se contrate este servicio, puede ajustar (incrementar) el número de noticias del primer semestre? o ya se hará sobre las nuevas fechas?
El estado actual del indicador aunque es positivo genera una alerta de revisión y análisis por prte de la OACP, para definir si se debe ajustar la meta esperada, el cumplimiento actual es superior, sin embargo, el primer periodo es el componente más bajo de toda la vigencia, se recomienda vigilar su desempeño para evaluar la solicitud de ajuste.
</t>
  </si>
  <si>
    <t>777 noticias de fondo sobre la gestión y resultados de la UBPD en medios de comunicación nacionales, internacionales, regionales y alternativos.</t>
  </si>
  <si>
    <t xml:space="preserve">310 noticias de fondo sobre la gestión y resultados de la UBPD en medios de comunicación nacionales, internacionales, regionales y alternativos. </t>
  </si>
  <si>
    <t xml:space="preserve">1091 noticias de fondo sobre la gestión y resultados de la UBPD en medios de comunicación nacionales, internacionales, regionales y alternativos. </t>
  </si>
  <si>
    <t>Durante el segundo trimestre de 2021, la Unidad de Búsqueda de Personas dadas por Desaparecidas (UBPD) tuvo 1.018 publicaciones de fondo en los medios de comunicación, según los datos proporcionados por la empresa Competencia Plus, encargada del monitoreo y medición de impactos de este mecanismo en la prensa, este contrato inició el 18 de mayo del presente año.
Entre los temas destacados de la Unidad de Búsqueda se incluye la recuperación de cuerpos en Puerto Berrío (Antioquia), los pactos regionales y la entrega de información por parte del antiguo secretariado de las Farc a la UBPD para buscar 55 personas desaparecidas. Esta última información, por ejemplo, generó al menos medio centenar de alertas de publicaciones en medios nacionales, extranjeros y regionales.
Con respecto al origen de las publicaciones, predominan aquellas que se producen en medios nacionales, seguidas por los medios de comunicación regionales y, en último lugar, los medios locales y extranjeros. Vale la pena mencionar que la empresa de monitoreo ha reconocido que no cuenta con las herramientas necesarias para hacer un seguimiento permanente a los medios de comunicación locales y, en algunos casos, no incluye publicaciones producidas en otros países. 
A modo de conclusión, es necesario destacar el aumento en las publicaciones de fondo, así como la presencia creciente -aunque aún no permanente- en medios de comunicación televisivos. También la disminución en las publicaciones negativas. Para conservar esta tendencia se requiere seguir informando, de manera frecuente, sobre las acciones humanitarias en las que avanza este mecanismo, reaccionar ante las coyunturas que lo relacionan y responder con historias a las exigencias de los medios de comunicación para que de esta forma se satisfagan las necesidades de visibilidad que requiere la Unidad de Búsqueda. 
Teniendo en cuenta las cifras obtenidas en el monitoreo y que el indicador se encuentra en sobrecumplimiento, se empezará a trabajar en la proyección de aumento de noticias para solicitar la modificación de la meta anual de este indicador.</t>
  </si>
  <si>
    <t>Es importante aclarar que el indicador se trabaja en valores absolutos, es decir, aunque se reportaron 1018 noticias de fondo en el trimestre, en la tabla reporte aparecen 1091, pues se suman las 77 del primer periodo.
Desde el primer trimestre el Indicador se encuentra en estado "sobre", pero en el periodo actual se ha disparado demasiado alto a un 328,4% para el periodo y la meta para el año ya se superó ampiamente, vamos en 131%.
Agradecemos el haber especificado la fecha de inicio del monitoreo de medios con la agencia; debe solicitarse lo antes posible la solicitud de ajuste de las metas proyectadas inicialmente.
El aumento es bastante significativo y debemos garantizar que podemos sustentarlo claramente para poder solicitar el ajuste de la meta planteada, para lo cual se sugiere revisar que efectivamente se trate de noticias de fondo de acuerdo con los lineamientos definidos y como se plantea el el indicador originalmente; adicionalmente,  se hace necesario analizar y conocer las estrategias que lograron tan pronunciado aumento.
Finalmente la pronunciada variación de un periodo a otro puede explicarse también en los diferentes métodos de medición? (manual vs agencia)</t>
  </si>
  <si>
    <t xml:space="preserve">777 noticias de fondo sobre la gestión y resultados de la UBPD en medios de comunicación nacionales, internacionales, regionales y alternativos.
2074 noticias de fondo sobre la gestión y resultados de la UBPD en medios de comunicación nacionales, internacionales, regionales y alternativos. (ajuste de meta aprobado en el comité de gestión 13)  </t>
  </si>
  <si>
    <t xml:space="preserve">310 noticias de fondo sobre la gestión y resultados de la UBPD en medios de comunicación nacionales, internacionales, regionales y alternativos. 
1611 noticias de fondo sobre la gestión y resultados de la UBPD en medios de comunicación nacionales, internacionales, regionales y alternativos. (ajuste de meta aprobado en el comité de gestión 13)  </t>
  </si>
  <si>
    <t xml:space="preserve">1772 noticias de fondo sobre la gestión y resultados de la UBPD en medios de comunicación nacionales, internacionales, regionales y alternativos. </t>
  </si>
  <si>
    <t xml:space="preserve">Durante el tercer trimestre de 2021, entre julio y septiembre, los medios de comunicación publicaron 681 notas periodísticas de fondo sobre la Unidad de Búsqueda de Personas dadas por Desaparecidas -UBPD-, según la información consolidada a la fecha por la empresa Competencia Plus, contratada para el servicio de monitoreo de medios.  
El total de publicaciones, que responden a gestiones desde la UBPD y también a solicitudes hechas por medios de comunicación, se discriminan de la siguiente manera: en julio fueron publicados 113 artículos en la prensa, de los cuales medio centenar corresponden a las acciones humanitarias que desarrolló la Unidad de Búsqueda en La Dorada, donde recuperó 27 cuerpos no identificados, como parte del Plan Regional del Magdalena Caldense.
Septiembre es el mes del año en el que se ha registrado mayor cantidad de noticias, con 324 publicaciones. Este aumento se explica a partir de la acción humanitaria sin precedentes en el país que realizó la UBPD en el cementerio La Dolorosa de Puerto Berrío. En lo que respecta solo a esa intervención fueron publicadas al menos 146 notas periodísticas, entre las cuales se destacan las de El País de España, el canal internacional AlJazeera y un informe especial de 9 minutos en prime time de Noticias Caracol. En septiembre hubo 30 notas en televisión (casi el doble con respecto a agosto); 64 en radio; 55 en escritos impresos, y 165 en medios online. 
Este trimestre ratifica la hipótesis que se ha planteado previamente: los impactos están íntimamente relacionados con las acciones humanitarias que desarrolla la Unidad de Búsqueda. Y si bien ha aumentado el número de publicaciones en medios y también ha habido preguntas legítimas y cuestionamientos a la UBPD como entidad pública y que tiene el desafío de buscar a más de 100.000 personas desaparecidas, el porcentaje de aquellas publicaciones que tienen tono negativo no alcanza el 1 %. Esto sin duda se constituye en una ventaja. Por otro lado, la vocería de la directora general tiene una presencia cada vez más frecuente en los medios de comunicación con un 30 % del total de notas periodísticas. 
Hay entonces un balance entre un alto número de acciones humanitarias (resultados como entidad), noticias positivas y una vocería creciente de la dirección general. El trabajo realizado en este periodo puede servir de referente para lograr el objetivo de posicionar a la UBPD como el mecanismo que lidera la búsqueda humanitaria y extrajudicial de las personas desaparecidas durante el conflicto armado. 
</t>
  </si>
  <si>
    <t>El indicador se encuentra en su cumplimiento acumulado al periodo en estado "óptimo", casi al límite del sobrecumplimiento, lo que refleja un excelente desempeño en el aumento de noticias de fondo de la UBPD.
Es importante recordar que a partir de este periodo se aprobó en comité de gestión el ajuste de las metas (por lo cual la ficha se ha ajustado), incrementándolas debido al sobrecumplimiento que presentaba en trimestres anteriores, el cumplimiento actual presenta un buen desarrollo y indica una tendencia creciente.
Se presentan los soportes que dan cuenta del reporte informado por trimestre pero la meta 2021 está en términos de % de incremento con base en el año anterior.</t>
  </si>
  <si>
    <t xml:space="preserve">2362 noticias de fondo sobre la gestión y resultados de la UBPD en medios de comunicación nacionales, internacionales, regionales y alternativos. </t>
  </si>
  <si>
    <t xml:space="preserve">Durante el último trimestre de 2021, la Unidad de Búsqueda tuvo una presencia permanente en medios de comunicación nacionales, regionales y locales. En total, de acuerdo con los registros de la empresa Competencia Plus, hubo 590 publicaciones distribuidas de la siguiente manera: 266 en octubre; 167 en noviembre; y 157 en diciembre. 
De este periodo vale la pena destacar distintas acciones humanitarias que permitieron tener una mayor presencia en medios de comunicación. La que logró mayor difusión en medios de comunicación, con 50 publicaciones, fue la que tuvo que ver con el hallazgo de un cuerpo en San Juanito (Meta), que podría corresponder a Carmenza Castañeda, secuestrada hace 21 años. 
En segundo lugar se encuentra la acción humanitaria que realizó la Unidad de Búsqueda en el cementerio de Santo Domingo, Antioquia, para la recuperación de cuerpos, uno de los cuales sería de una joven reclutada en la Comuna 13 de Medellín. En tercer lugar se encuentra la intervención que realizó la UBPD y la JEP en el cementerio de la Unión Peneya, en Caquetá, con 35 publicaciones de fondo. En cuarto y quinto lugar, cada una con 25 publicaciones en medios de comunicación, están, por un lado, la intervención del cementerio de Curumaní y, por el otro, el hallazgo de 12 fosas clandestinas en El Castillo, Meta. En quinto lugar las acciones humanitarias en Labateca, Norte de Santander, donde fueron recuperados dos cuerpos. Ésta última acción contó con 17 publicaciones en la prensa. </t>
  </si>
  <si>
    <t>El Indicador N°6 "Aumento de noticias de fondo sobre la gestión y resultados de la UBPD en medios de comunicación nacionales, internacionales, regionales y alternativos", finalizó en estado óptimo con un cumplimiento del 113,9%, que representan 2362 noticias ; es importante recordar que se inició la vigencia con una proyección de 777 noticias, sin embargo, a partir del segundo semestre se solicitó ajustar la meta inicial, aumentándola a 2074 noticias en el año, debido a cambios en la estrategia de comunicaciones y el equipo responsable, que elevaron de manera relevante el número de noticias de fondo.  El seguimiento detallado a acciones humanitarias y sus correspondientes resultados ha sido clave en el adecuado cumplimiento y el impacto en medios de comunicación.</t>
  </si>
  <si>
    <t>Los impactos en los medios de comunicación responden al relacionamiento interno que tienen las distintas dependencias, incluidos los equipos territoriales, con la Oficina de Comunicaciones y Pedagogía para difundir las acciones humanitarias. Para ello se requiere contar con un intercambio permanente de información, para que esta oficina pueda hacer parte del proceso de búsqueda desde el inicio, conozca las vicisitudes de cada acción y esté en la capacidad de difundirlo de la mejor manera.</t>
  </si>
  <si>
    <t>07</t>
  </si>
  <si>
    <t>Aumento de noticias sobre la gestión y resultados de la UBPD en los medios de mayor impacto en la opinión pública.</t>
  </si>
  <si>
    <t>30% más de noticias sobre la UBPD en los medios de mayor impacto en la opinión pública con respecto al año anterior.
153% más de noticias sobre la UBPD en los medios de mayor impacto en la opinión pública con respecto al año anterior.</t>
  </si>
  <si>
    <t xml:space="preserve">640 noticias de fondo sobre la gestión y resultados de la UBPD en los medios de mayor impacto en la opinión pública.
1244 noticias de fondo sobre la gestión y resultados de la UBPD en los medios de mayor impacto en la opinión pública. (ajuste de meta aprobado en el comité de gestión 13) </t>
  </si>
  <si>
    <t>50 noticias de fondo sobre la gestión y resultados de la UBPD en los medios de mayor impacto en la opinión pública.</t>
  </si>
  <si>
    <t>55 noticias de fondo sobre la gestión y resultados de la UBPD en los medios de mayor impacto en la opinión pública.</t>
  </si>
  <si>
    <t>Entre el 1 de enero y el 30 de marzo de 2021 se registraron al menos 73 noticias de fondo en medios de comunicación sobre la Unidad de Búsqueda de Personas dadas por Desaparecidas (UBPD). 55 de esas noticias fueron de medios que corresponden al Tier 1, es decir, aquellos que tienen una audiencia masiva en el país. Vale la pena destacar que el medio de este nivel que lidera el número de publicaciones es El Espectador (con 12 publicaciones de fondo), seguido por El Tiempo (con 12). Los dos son los medios más antiguos del país y con amplia credibilidad por su rigor periodístico. 
En el mismo periodo de 2020, cuando hubo 31 noticias de fondo, 21 publicaciones fueron de medios correspondientes al Tier 1. Lo anterior quiere decir que más del doble de publicaciones fueron de esta categoría. 
Consideramos fundamental mencionar y hacer la aclaración correspondiente, puesto que estas cifras constituyen un subregistro dado que aún no contamos con el servicio de monitoreo por parte de una empresa y se ha realizado esta tarea de forma manual. Actualmente se están realizando los estudios de mercado que se publicarían en la última semana de abril, luego de ello y aproximadamente 10 días después se podría adjudicar.</t>
  </si>
  <si>
    <t>El indicador se encuentra en estado "sobre" lo cual significa que se han tenido un mayor número de noticias de fondo en medios Tier 1 de lo que se tenia planteado, esto es positivo, sin embargo, se debe monitorear permanentemente pues si la tendencia se mantiene es posible plantear un ajuste a la meta del indicador (por ahora el número de noticias es ligeramente mayor y no se ve tan necesario el ajuste, pero insistimos en el monitoreo permanente.
Este monitoreo (como en el indicador anterior) también se realizó internamente por la OACP, es decir que se puede ver impactado por el monitoreo externo, lo cual probablemente implicaría que el número fuese mayor.  Es importante vigilar si es una tendencia.
Es importante conocer un poco el detalle del indicador, las causas por las cuales se viene cumpliendo e incluso superando y tambien conocer las noticias que generaron esta buena presencia en medios, análisis que puede servir de insumo para futuras estrategias.</t>
  </si>
  <si>
    <t>640 noticias de fondo sobre la gestión y resultados de la UBPD en los medios de mayor impacto en la opinión pública.</t>
  </si>
  <si>
    <t>256 noticias de fondo sobre la gestión y resultados de la UBPD en los medios de mayor impacto en la opinión pública.</t>
  </si>
  <si>
    <t>579 noticias de fondo sobre la gestión y resultados de la UBPD en los medios de mayor impacto en la opinión pública.</t>
  </si>
  <si>
    <t xml:space="preserve">En cuanto al Tier (o nivel de relevancia y alcance del medio de comunicación), prevalecen los del Tier 1, es decir, aquellos nacionales que tienen una difusión masiva. Durante el segundo trimestre del año, según Competencia Plus, hubo 524 publicaciones de Tier 1; 81 del Tier 2, y 413 del Tier 3. Cabe resaltar que la OACP suscribió este contrato que inició el 18 de mayo del año en curso.
Los medios de comunicación que cubren con mayor frecuencia a la UBPD son los digitales. Es una tendencia que se mantiene frente al primer trimestre del año. Entre los digitales se incluyen las páginas digitales de El Tiempo y El Espectador, así como Msn.com, que replica de manera textual algunas publicaciones de estos medios tradicionales. Uno de los principales retos para la UBPD es marcar un crecimiento de su presencia en medios televisivos. Mientras que durante el primer trimestre del año hubo 39 publicaciones, durante el segundo trimestre Competencia Plus registró 54. Eso quiere decir que hubo un aumento del 44%. 
Vale la pena destacar que la mayoría de las publicaciones son positivas. A pesar de algunos cuestionamientos a la Unidad de Búsqueda, hay registros muy bajos de noticias negativas. En el primer trimestre el 4,3 % de noticias fue de tono negativo y en el segundo trimestre tal porcentaje cayó a apenas una publicación que equivale al 0,01% del universo de noticias durante este último periodo.
Subrayamos que la Oficina de Comunicaciones y Pedagogía de la UBPD tiene algunas inquietudes frente a los datos entregados por la empresa Competencia Plus: algunos no se incluyen dentro de publicaciones de fondo y hay otras que se registran como de fondo y, a criterio de esta dependencia, si bien están relacionadas con el mandato de la UBPD, no responden a la información que de manera directa o indirecta produce este mecanismo. No obstante, la información que a la fecha nos comparten son los insumos primarios de los cuales podemos partir y, en caso de que esa compañía realice una corrección, se realizará el respectivo ajuste. No obstante lo anterior, la Oficina de Comunicaciones y Pedagogía considera que los datos entregados marcan una importante tendencia sobre el comportamiento de la UBPD en los medios de comunicación.  
A modo de conclusión, es necesario destacar el aumento en las publicaciones de fondo, así como la presencia creciente -aunque aún no permanente- en medios de comunicación televisivos. También la disminución en las publicaciones negativas. Para conservar esta tendencia se requiere seguir informando, de manera frecuente, sobre las acciones humanitarias en las que avanza este mecanismo, reaccionar ante las coyunturas que lo relacionan y responder con historias a las exigencias de los medios de comunicación para que de esta forma se satisfagan las necesidades de visibilidad que requiere la Unidad de Búsqueda. 
Teniendo en cuenta las cifras obtenidas en el monitoreo y que el indicador se encuentra en sobrecumplimiento, se empezará a trabajar en la proyección de aumento de noticias para solicitar la modificación de la meta anual de este indicador.
</t>
  </si>
  <si>
    <t>Es importante aclarar que el indicador se trabaja en valores absolutos, es decir, aunque se reportaron 524 noticias de fondo TIER 1 en el trimestre, en la tabla reporte aparecen 579, pues se suman las 55 del primer periodo.
Haciendo referencia específicamente a las noticias de fondo en Tier 1, el aumento es altamente significativo, con un cumplimiento para el periodo superior al 226,2% y la meta para el año ya practicamente se alcanzó 90,5%, lo cual exige realizar un replanteamiento de la meta proyectada de inmediato, pues a mitad de año ya aparece casi cumplida.
Es importante reconocer y destacar la baja participación de noticias negativas, su identificación permite a la Unidad trabajar en ello.
Es urgente aclarar con la agencia la medición que están realizando y los criterios bajo los que lo hacen, pues cualquiera sea el que se defina, debe ser definitivo y claro para poder explicar los resultados en el presente indicador.
La tendencia de aumento es altamente positiva, sin embargo, es importante garantizar la medición y explicar las estrategias con las que se consiguieron números tan contundentes o el por qué de estos resultados y plantear de inmediato las solicitudes de ajuste.</t>
  </si>
  <si>
    <t>256 noticias de fondo sobre la gestión y resultados de la UBPD en los medios de mayor impacto en la opinión pública.
954 noticias de fondo sobre la gestión y resultados de la UBPD en los medios de mayor impacto en la opinión pública.</t>
  </si>
  <si>
    <t>1053 noticias de fondo sobre la gestión y resultados de la UBPD en los medios de mayor impacto en la opinión pública.</t>
  </si>
  <si>
    <t>Durante en tercer trimestre del 2021, los medios de comunicación que correponden al Tier 1 publicaron un total de 419 noticias. 
 El total de publicaciones, que responden a gestiones desde la UBPD y también a solicitudes hechas por medios de comunicación, se discriminan de la siguiente manera: 
 En julio fueron publicados 113 artículos en la prensa, de estas 113 publicaciones, 53 corresponden a medios de comunicación del Tier 1, es decir con mayor cobertura y audiencia. Vale la pena destacar que en este mes hubo un predominio en el impacto en medios televisivos, siendo Cablenoticias el medio de comunicación con mayor cantidad de registros, 7 en total; seguido por Telecafé, con 6. Por otra parte, el diario La Patria de Manizales sumó, entre su edición digital e impresa, siete publicaciones, todas referentes a la intervención en La Dorada.
 Con respecto a agosto, hubo 244 publicaciones de fondo sobre la Unidad de Búsqueda. Entre los hechos que motivaron el incremento frente al mes anterior se destaca la rendición de cuentas de la UBPD, el hallazgo de fosas clandestinas en los Montes de María, así como diversas acciones humanitarias emprendidas en regiones como Arauca, San Onofre y el Cesar, de esas 244 publicaciones, 158 son del Tier 1.
 De otro lado, septiembre es el mes del año en el que se ha registrado mayor cantidad de noticias, con 324 publicaciones. Este aumento se explica a partir de la acción humanitaria sin precedentes en el país que realizó la UBPD en el cementerio La Dolorosa de Puerto Berrío. En lo que respecta solo a esa intervención fueron publicadas al menos 146 notas periodísticas, entre las cuales se destacan las de El País de España, el canal internacional AlJazeera y un informe especial de 9 minutos en prime time de Noticias Caracol, de esas 324, 208 son del Tier 1.
 Este trimestre ratifica la hipótesis que se ha planteado previamente: los impactos están íntimamente relacionados con las acciones humanitarias que desarrolla la Unidad de Búsqueda. Y si bien ha aumentado el número de publicaciones en medios y también ha habido preguntas legítimas y cuestionamientos a la UBPD como entidad pública y que tiene el desafío de buscar a más de 100.000 personas desaparecidas, el porcentaje de aquellas publicaciones que tienen tono negativo no alcanza el 1 %. Esto sin duda se constituye en una ventaja. Por otro lado, la vocería de la directora general tiene una presencia cada vez más frecuente en los medios de comunicación con un 30 % del total de notas periodísticas. 
 Hay entonces un balance entre un alto número de acciones humanitarias (resultados como entidad), noticias positivas y una vocería creciente de la dirección general. El trabajo realizado en este periodo puede servir de referente para lograr el objetivo de posicionar a la UBPD como el mecanismo que lidera la búsqueda humanitaria y extrajudicial de las personas desaparecidas durante el conflicto armado.</t>
  </si>
  <si>
    <t>El indicador se encuentra en su seguimiento acumulado al periodo en estado "sobrecumplimiento", aunque en el límite inferior, lo que refleja un excelente desempeño en el aumento de noticias de fondo en medios TIER 1 de la UBPD.</t>
  </si>
  <si>
    <t>1417 noticias de fondo sobre la gestión y resultados de la UBPD en los medios de mayor impacto en la opinión pública.</t>
  </si>
  <si>
    <t xml:space="preserve">Los medios del Tier 1 (mayor relevancia según la empresa de monitoreo) publicaron el 61% (364) de notas periodísticas; los del Tier 2, el 9% y los del Tier 3, el 29,3 %. Lo anterior significa que si bien son destacables los resultados con los medios de mayor impacto, es necesario reforzar el relacionamiento con los medios locales y comunitarios: aquellos que tienen impacto sobre población objetivo, como familiares de víctimas o aportantes de información. Con respecto al tipo de medio, se mantiene la tendencia según la cual los medios en línea (dada su amplia oferta) ocupan el primer lugar de difusión, con 355 registros; seguidos por los radiales, con 94, y en tercer lugar la prensa escrita con 90 publicaciones. En último lugar están los medios televisivos, con 40. </t>
  </si>
  <si>
    <t xml:space="preserve">El Indicador N°7 "Aumento de noticias sobre la gestión y resultados de la UBPD en los medios de mayor impacto en la opinión pública.", finalizó en estado óptimo con un cumplimiento del 113,9%, que representan 1417 noticias; es importante recordar que se inició la vigencia con una proyección de 640 noticias, sin embargo, a partir del segundo semestre se solicitó ajustar la meta inicial, aumentándola a 1244 noticias en el año, debido a cambios en la estrategia de comunicaciones y el equipo responsable, que elevaron de manera relevante el número de noticias de fondo.  El seguimiento detallado a acciones humanitarias y sus correspondientes resultados ha sido clave en el adecuado cumplimiento y el impacto en medios de comunicación, se resalta que se ha mejorado en participación de noticias de tono positivo, lo cual invita a profundizar en el manejo de las mismas y mejorar así relacionamiento y presencia en medios. </t>
  </si>
  <si>
    <t>Los resultados asociados al tono de las noticias, cuyo porcentaje más notable son aquellas de tono positivo, se constituyen como una oportunidad, dado que el buen relacionamiento con los medios de comunicación permitirán avanzar en el posicionamiento de la Unidad de Búsqueda como el mecanismo rector en la búsqueda de las personas desaparecidas en el contexto del conflicto armado. 
Para avanzar en esta tarea es necesario que la Oficina de Comunicaciones y Pedagogía de la UBPD no solo mantenga y fortalezca el relacionamiento con los medios de comunicación, sino que también cree alianzas estratégicas con distintos sectores, entre ellos, jefes de presa y equipos de comunicación de organizaciones sociales, comunidad internacional, instituciones involucradas en la búsqueda, entre otros.</t>
  </si>
  <si>
    <t>08</t>
  </si>
  <si>
    <t>Aumento de los seguidores en canales digitales de la UBPD.</t>
  </si>
  <si>
    <t>30% más de seguidores en los canales digitales de la UBPD.
70% más de seguidores en los canales digitales de la UBPD.</t>
  </si>
  <si>
    <t xml:space="preserve">27745 seguidores en canales digitales de la UBPD
36200 seguidores en canales digitales de la UBPD.  (ajuste de meta aprobado en el comité de gestión 13) </t>
  </si>
  <si>
    <t>22342 seguidores en canales digitales de la UBPD</t>
  </si>
  <si>
    <t>25041 seguidores en canales digitales de la UBPD</t>
  </si>
  <si>
    <t>El impacto digital de la Unidad de Búsqueda ha tenido un crecimiento exponencial sostenido en el primer trimestre de 2021. De enero a febrero el impacto creció 154% y de febrero a marzo 128%. El impacto digital es directamente proporcional a la ganancia de seguidores en los canales digitales. A mayor impacto mayor ganancia de seguidores. Durante este trimestre hemos aumentado en 3699 seguidores en nuestras redes sociales para un total de 25.041. Esto sin contar con los usuarios del sitio web en donde día a día se registran 80% de usuarios nuevos para un total de 11.774 usuarios nuevos en el sitio web durante este trimestre. 
El crecimiento de la comunidad digital de la Unidad de Búsqueda ha sido posible gracias a la combinación de 2 factores: cantidad de publicaciones y enfoque de las mismas. 
Para el mes de marzo la cantidad de las publicaciones se triplicó en comparación a los meses de enero y febrero en todas las redes y  en el sitio web que ha tenido una actualización constante de las últimas noticias tanto en la sección de Actualidad como en el banner principal. El gran número de usuarios nuevos que hemos tenido en el sitio web también tiene que ver con el impacto que ha tenido la Unidad en medios de prensa. 
Las publicaciones que más han tenido impacto en los últimos 3 meses (enero-febrero-marzo) tienen que ver con las acciones humanitarias de búsqueda que ha realizado la entidad en territorio, los pactos regionales de Antioquia y Bogotá y la serie animada.
En cuanto a la estrategia, adicional al cubrimiento, publicación en diferentes formatos y videos que complementan todas las acciones se ha enfocado la comunicación, el anuncio de estas acciones con un enfoque noticioso resaltando el resultado que ha tenido la entidad en cada una, hace que se llame más la atención del público objetivo y que a su vez se repliquen más los mensajes y piezas que se comunican. Es por esto que la interacción a su vez ha tenido un crecimiento exponencial mes a mes. 
El impacto que se ha tenido en los Pactos Regionales de Antioquia y Bogotá se debe a que son ciudades centrales con muchos habitantes en donde la replica del mensaje tiene mucha más fácilidad de darse en masa pero también a que a estos espacios han ido figuras políticas con muchos seguidores e influencia en redes como lo son los alcaldes de Medellín y Bogotá.
Por otro lado la serie animada además de utilizar un formato y un lenguaje amigable para nuestro público objetivo tiene como propulsor la articulación con la cuenta "Se lo explico con plastilina?" que cuenta con 4 veces más seguidores que la entidad y su público es un público objetivo interesado en los derechos humanos, razón por la cuál los temas de la Unidad son de gran interés para ellos y cada vez que se transmite una producción en conjunto el impacto y los seguidores se disparan. Esta articulación ha sido clave en el impacto de la Unidad en los últimos dos años. 
Teniendo en cuenta esta información, en el primer trimestre del año crecimos un 15% en redes sociales en comparación al total de seguidores con los que terminamos el año 2020.</t>
  </si>
  <si>
    <t>El reporte de aumento del indicador es altamente positivo, el estado actual del indicador es de "sobrecumplimiento",  agradecemos las explicaciones detalladas que se ofrecen respecto a la estrategia utilizada para lograr dicho incremento.  Al corte del primer periodo se ha cumplido con el 57% de la meta esperada para todo el año, lo cual plantea la necesidad de una revisión o análisis por parte de la OACP, con el objetivo de identificar si es necesario plantear un ajuste de la meta proyectada, importante revisar si la fuerte tendencia al aumento se puede mantener o responden a ciclos o actividades específicas propias del primer periodo y que no se tiene planteado continuar.
Es importante la visibilización que se hace en el análisis cualitativo de los usuarios registrados en página web, pues no se pueden considerar como seguidores en canales digitales, pero sin duda son también un indicador de gestión de medios, 
El soporte entregado permite sustentar las cifras reportadas en el aumento del indicador.</t>
  </si>
  <si>
    <t>27745 seguidores en canales digitales de la UBPD</t>
  </si>
  <si>
    <t>24342 seguidores en canales digitales de la UBPD</t>
  </si>
  <si>
    <t>28804 seguidores en canales digitales de la UBPD</t>
  </si>
  <si>
    <t>El impacto del mes de mayo (912.573) estuvo muy por encima del promedio del trimestre (764.323), esto a pesar de que fue el mes con menos publicaciones en comparación a los otros dos. La diferencia se da especialmente por el impacto alcanzando en Twitter durante este mes. Aunque esto se debe a la combinación de varias estrategias, el impacto se dió pricipalmente por:
1. Campaña: Semana del Detenido Desaparecido #ColombiaContraLaDesaparición.
Específicamente por las publicaciones pedagógicas sobre cómo evitar las desapariciones en el marco de la protesta social y la pieza de la velatón que fue compartida masivamente en esta red social.
2. Las publicaciones y comunicados con el llamado desde la Directora General y desde la entidad para los hechos del pasado no se repitan. La pronta respuesta a propósito de la situación de orden público en Popayán fue una de las publicaciones de gran impacto.  
3. Publicación toma de muestras en el exterior.
Actualmente Twitter es la red social con más impacto. Teniendo en cuenta esto y el crecimiento de Instagram se debe aprovechar estas plataformas y crear estrategias que potencien los resultados y se genere así un impacto exponencial que ayude a tener  mejores resultados en los objetivos planteados por la OACP.
En ese sentido se recomiendan estrategias que integren: a. Influenciadores b. Historias de búsqueda c. Conectar con la coyuntura
Aunque se duplicó el alcance en este trimestre en comparación al trimestre anterior, no hubo un aumento significativo de seguidores. Es importante generar estrategias y pensar el contenido que se publica con el fin de darle un valor agregado a quienes ven las publicaciones que genere una necesidad de seguir la cuenta de la entidad.  
Se ha observado una disminución importante en el impacto de Facebook. Se deben reforzar las estrategias y publicaciones que tienen más alcance en esta red social en donde el público mayor con las víctimas. Las acciones humanitarias con fotografías reales por lo general son las publicaciones con más impacto.
Es importante seguir reforzando los contenidos pedagógicos que puedan ser de interés y compartidos por la sociedad colombiana en su conjunto para darle así visibilidad a la entidad.
Finalmente, es importante mencionar que la OACP ya se encuentra trabajando en la proyección de aumento de seguidores para solicitar el ajuste a la meta anual de este indicador, teniendo en cuenta que con el reporte de este trimestre ya sobrepasamos la meta anual establecida.</t>
  </si>
  <si>
    <t>Al igual que los indicadores anteriores a cargo de la OACP, se presenta un aumento significativo del número proyectado, un 118,3% para el periodo y un cumplimiento de la meta anual proyectada, pues ya estamos en el 103,8% siendo apenas la mitad de la vigencia, lo que implica que ya se cumplió con la estimación que se tenía para el 2021.
Aunque el crecimiento del indicador es un descriptor positivo, parece definitivo que nos quedamos cortos en la proyección estimada, por lo que es urgente realizar la solicitud de ajuste del mismo.
Aunque se describen las estrategias utilizadas, puede ser adecuado conocer el análisis de la OACP de tan exitosos números de aumento,  para justificar así la solicitud de aumento y para tratar de estimar una nueva meta.</t>
  </si>
  <si>
    <t>26745 seguidores en canales digitales de la UBPD
32500 seguidores en canales digitales de la UBPD</t>
  </si>
  <si>
    <t>30815 seguidores en canales digitales de la UBPD</t>
  </si>
  <si>
    <t xml:space="preserve">Hubo un aumento de 2,011 seguidores durante este trimestre en comparación con el trimestre inmediatamente anterior. Esto significó un 50% menos de lo presupuestado para el trimestre.
Para cumplir la meta de seguidores 2021 en el siguiente trimestre se deben conseguir al menos 5.385 seguidores.
Se observó una disminución en el alcance general obtenido durante el trimestre, en comparación al trimestre anterior. Esto se debe a 2 factores: a. Disminución en eventos promovidos por la UBPD que se traduce en menos publicaciones b. Estrategias digitales que están en pausa.
Teniendo en cuenta lo anterior para el siguiente trimestre se están construyendo estrategias digitales que aumenten el impacto e integren: a. Historias de búsqueda b. Conección con la coyuntura c. Información de interés y contexto sobre acciones humanitarias d. Testimonios #LaBúsquedaRepara
Se implementarán estrategias técnicas para el aumento exclusivo de seguidores. 
Se debe empezar pauta.
Es importante seguir reforzando los contenidos pedagógicos que puedan ser de interés y compartidos por la sociedad colombiana en su conjunto para darle así visibilidad a la entidad. </t>
  </si>
  <si>
    <t>El indicador en el acumulado anual a corte tercer periodo se encuentra en estado "en riesgo, es valioso que se explican las razones del no cumplimiento para el tercer periodo y las estrategias a seguir para lograr un fuerte impacto en el crecimiento esperado el trimestre final.  
Es adecuado detallar a qué hace referencia la propuesta:
"Se implementarán estrategias técnicas para el aumento exclusivo de seguidores. 
Se debe empezar pauta"
Es importante recordar que a partir de este periodo se aprobó en comité de gestión el ajuste de las metas (por lo cual la ficha se ha ajustado), incrementándolas debido al sobrecumplimiento que presentaba en trimestres anteriores, el cumplimiento actual presenta un desarrollo no suficiente aunque la tendencia sigue ascendente.
Se presentan los soportes que dan cuenta del reporte informado.</t>
  </si>
  <si>
    <t>32330 seguidores en canales digitales de la UBPD</t>
  </si>
  <si>
    <t xml:space="preserve">Hubo un aumento de 1.515 seguidores durante este trimestre en comparación con el trimestre inmediatamente anterior.
Se observó una disminución en el alcance general obtenido durante el trimestre, en comparación al trimestre anterior. Esto se debe a 2 factores: a. Disminución en eventos promovidos por la UBPD que se traduce en menos publicaciones b. Estrategias digitales que están en pausa.
Teniendo en cuenta lo anterior para el siguiente año se están construyendo estrategias digitales que aumenten el impacto e integren: a. Historias de búsqueda b. Conexión con la coyuntura c. Información de interés y contexto sobre acciones humanitarias d. Testimonios de reparación.
Es necesario hacer pauta en redes para el siguiente año puesto que orgánicamente la comunidad digital de la Unidad de Búsqueda llegó a su techo. Actualmente es muy difícil aumentar el alcance de los contenidos y mensajes clave que queremos posicionar.
Es importante que por medio de la estrategia digital se llegue a muchas más personas a las que le llegamos actualmente por lo que si queremos posicionar a la entidad y a los mensajes clave es necesario no solo llegar a más público si no al público nuevo.
Con la pauta en redes se puede:
- Aumentar posicionamiento y notoriedad a corto plazo.
- Segmentar por públicos objetivos.
- Con poca inversión es posible un gran impacto.
- El coste por cada clic es muy bajo comparado con otros formatos publicitarios.
- Mayor facilidad al valuar resultados y conocer a tus seguidores más fieles, para poder hacer ajustes de configuración o mejorar en campañas futuras.
Es importante seguir reforzando los contenidos pedagógicos que puedan ser de interés y compartidos por la sociedad colombiana en su conjunto para darle así visibilidad a la entidad. </t>
  </si>
  <si>
    <t>El Indicador N°8 "Aumento de los seguidores en canales digitales de la UBPD.", finalizó en estado óptimo con un cumplimiento del 89,3%, que representan 32230 seguidores en canales digitales; es importante recordar que se inició la vigencia con una proyección de 27745 seguidores, sin embargo, a partir del segundo semestre se solicitó ajustar la meta inicial, aumentándola a 36200 seguidores en el año, debido a cambios en la estrategia de comunicaciones, manejo de redes y el equipo responsable, que elevaron de manera considerable el número de noticias de fondo.  Sin embargo, la nueva proyección fue demasiado alta y no se cumplió completamente.  En el cierre de la vigencia, la disminución de  eventos afectó el cumplimiento de la meta establecida, dentro de la estrategia para la siguiente vigencia se propone manejar pauta, para lograr llegar a un nuevo público.  Se resalta que el alcance en canales digitales de la UBPD se duplicó entre 2020 y 2021.  El informe trimestral de soporte detalla el seguimiento a canales digitales.</t>
  </si>
  <si>
    <t>En lo que respecta a redes sociales, la Unidad de Búsqueda cuenta con 15.082 seguidores en Twitter, 10.467 en Facebook, 4.774 en Instagram y 2.010 suscriptores en YouTube para una comunidad digital total de 32.330 (esto sin contar con los usuarios del sitio web en donde día a día se registra 80% de usuarios nuevos que entran al portal).
La estrategia digital de este año se enfocó en la difusión en diferentes formatos de las acciones humanitarias de búsqueda que realiza la entidad en territorio en el marco de los planes regionales de búsqueda, la difusión de los Pactos Regionales por la Búsqueda y los pronunciamientos y
mensajes clave que hace la directora de la entidad, Luz Marina Monzón. A la fecha, por medio de los canales digitales, la UBPD ha tenido un alcance de 5.734.624. Esto significa un crecimiento del 110% en comparación con el año 2020.</t>
  </si>
  <si>
    <t>Si dirigimos, coordinamos y contribuimos, atendiendo a las necesidades y expectativas de los grupos de interés…</t>
  </si>
  <si>
    <t>La UBPD brinda respuestas que dan cuenta de los avances y múltiples resultados del proceso de búsqueda.</t>
  </si>
  <si>
    <t>2.1 Obtener información útil para los procesos humanitarios de búsqueda, procesarla, analizarla y utilizarla de manera efectiva, garantizando su seguridad y disponibilidad.</t>
  </si>
  <si>
    <t>09</t>
  </si>
  <si>
    <t>Porcentaje de información procesada, con contenido de utilidad identificado, que se encuentra disponible para el proceso de búsqueda.</t>
  </si>
  <si>
    <t>100% de la información procesada, con contenido de utilidad identificado, se encuentra disponible para el proceso de búsqueda.</t>
  </si>
  <si>
    <t>Durante el primer trimestre del 2021 se registraron, analizaron y describieron 91 fuentes de información. De igual manera, se realizó durante este trimestre el análisis de las 806 fuentes de información registradas, determinando que 533 cumplen con algunas de las categorías que determinan la utilidad de la fuente de información para la búsqueda, Todas se encuentran disponibles, de fácil acceso y recuperación a través del enlace de ubicación que se encuentra en el elemento «LOCALIZACION DE LA FUENTE, EL REGISTRO O EL DOCUMENTO DE ARCHIVO».
Es importante precisar que, la matriz de fuentes de información contribuye al análisis de la información recibida o recolectada por la UBPD para los procesos de búsqueda adelantados.
Durante el primer trimestre la dificultad evidenciada es que, todo el proceso se realiza de forma manual incluyendo al consulta de información, lo que hace que el proceso sea poco práctico para los usuarios que acceden a la consulta, no existe una herramienta informática que facilite el proceso de descripción y catalogación.</t>
  </si>
  <si>
    <t>El reporte corresponde a lo proyectado en el indicador y se explica en detalle el manejo que se le dio a la información.
El soporte indicado es pertinente, así como la explicación que se brinda en caso de que se requiera un acceso adicional al mismo.</t>
  </si>
  <si>
    <t>Durante el segundo trimestre del 2021 se registraron, analizaron y describieron 47 fuentes de información de utilidad para el proceso de búsqueda. Es importante precisar que, la matriz de fuentes de información contribuye al análisis de la información recibida o recolectada por la UBPD para los procesos de búsqueda adelantados.
Durante el segundo trimestre la dificultad evidenciada es que, todo el proceso se realiza de forma manual incluyendo la consulta de información, lo que hace que el proceso sea poco práctico para los usuarios que acceden a la misma, no existe una herramienta informática que facilite el proceso de descripción y catalogación.</t>
  </si>
  <si>
    <t>El indicador se encuentra en nivel óptimo de cumplimiento. Frente a esto, se sugiere determinar si realmente este indicador está generando valor agregado a la estrategia "2.1 Obtener información útil para los procesos humanitarios de búsqueda, procesarla, analizarla y utilizarla de manera efectiva, garantizando su seguridad y disponibilidad.", en este orden de ideas, la idea sería determinar si luego de que se pone a disposición de las partes interesadas, la información si está siendo usada o si la información a pesar de ser útil, no generó valor a los procesos humanitarios de la UBPD. En este sentido, se sugiere incluir en el avance cualitativo los beneficios que ha generado la utilidad de la información. 
De otra parte, es necesario establecer si la medición del indicador está siendo evaluada correctamente, lo anterior, considerando que la metodología indica lo siguiente: (Cantidad de registros con contenido de utilidad identificado y ruta de ubicación / Cantidad de registros con contenido de utilidad identificado) *100%, lo que daría a entender que la medición siempre daría 100%. ya que tanto en el numerador, como en el denominador se encuentra "contenido de utilidad". siendo en este caso, una forma de medición que no agrega valor a la toma de decisiones o la mejora continua. En este caso, se esperaría algo como (cantidad de información con contenido de utilidad identificado / cantidad de información allegada y registrada)
Por último, se informa que el soporte suministrado realmente no permite evidenciar el avance del indicador. En este caso, es necesario determinar cómo podría mostrarse el consolidado o una matriz de resumen.</t>
  </si>
  <si>
    <t>Durante el tercer trimestre del 2021 se registraron, analizaron y describieron 47 fuentes de información de utilidad para el proceso de búsqueda; dichas fuentes de información fueron completadas con la ruta de ubicación respectiva. Es importante precisar que, la matriz de fuentes de información contribuye al análisis de la información recibida o recolectada por la UBPD para los procesos de búsqueda adelantados.
Durante el tercer trimestre se presentan dificultades relacionadas con la recepción de fuentes de información dado que no hay un radicado de ingreso, se espera que SIDOBU (Sistema de Gestión de Documentos electrónicos de archivo) contribuya con la solución de la dificultad y que los procesos misionales entreguen las fuentes en soporte físico.</t>
  </si>
  <si>
    <t xml:space="preserve">Es importante recordar que a partir de este periodo se aprobó en comité de gestión el ajuste de las metas (por lo cual la ficha se ha ajustado), incrementándolas debido al sobrecumplimiento que presentaba en trimestres anteriores, el cumplimiento actual presenta un buen desarrollo.  
Se presentan los soportes que dan cuenta del reporte informado. 
En el transcurso de la vigencia se ha identificado que este indicador tiene un comportamiento estándar, pues siempre se obtiene un resultado del 100%, lo cual sugiere que no entrega información relevante para la toma de decisiones. Esta medición planteada en el indicador obedece más a un control que puede incorporarse en un procedimiento como una actividad recurrente. Se recomienta tener en cuenta esta observación para la formulación de próximos indicadores.
</t>
  </si>
  <si>
    <t xml:space="preserve">Durante el cuarto trimestre del 2021 se registraron, analizaron y describieron 136 fuentes de información de utilidad para el proceso de búsqueda de los cuales 66 corresponden a registros bibliograficos, 16 registros archivísticos y 54 registros correspondientes a la JEP, todos ellos corresponden a información confindencial; dichas fuentes de información fueron completadas con la ruta de ubicación respectiva. Es importante precisar que, la matriz de fuentes de información contribuye al análisis de la información recibida o recolectada por la UBPD para los procesos de búsqueda adelantados.                                                </t>
  </si>
  <si>
    <t>De acuerdo con el reporte de avance del indicador se identifica que existe un nivel óptimo de cumplimiento de la meta. 
Durante el transcurso de la vigencia se ha identificado que este indicador tiene un comportamiento estándar, pues siempre se obtiene un resultado del 100%, lo cual sugiere que no entrega información relevante para la toma de decisiones. Esta medición planteada en el indicador obedece más a un control que puede incorporarse en un procedimiento como una actividad recurrente. Se recomienta tener en cuenta esta observación para la formulación de próximos indicadores y para el ajuste de los procedimientos relacionados.
Se sugiere abordar el análisis de la información no procesada y definir acciones que permitan evidenciar el estado de la misma.</t>
  </si>
  <si>
    <t>Logros:
* Mayor normalización de la información y su respectiva descripción
* Avance en la meta de descripción
* Mayor énfasis en el contenido de la información resaltando que no toda contribuye al proceso de búsqueda.
Dificultades
* La mayor dificultad ha sido vincular los puntos de acceso de la información. 
* La ausencia de un sistema de información que permita la captura de los elementos y su consulta a través de catálogo.
* Falta de personal que contribuya con el proceso de descripción</t>
  </si>
  <si>
    <t>10</t>
  </si>
  <si>
    <t>Número de registros depurados que ingresan al Universo de personas dadas por desaparecidas.</t>
  </si>
  <si>
    <r>
      <rPr>
        <sz val="11"/>
        <color theme="1"/>
        <rFont val="Arial Narrow"/>
      </rPr>
      <t xml:space="preserve">30.000 registros depurados ingresan al Universo
</t>
    </r>
    <r>
      <rPr>
        <b/>
        <sz val="11"/>
        <color theme="1"/>
        <rFont val="Arial Narrow"/>
      </rPr>
      <t xml:space="preserve">Se cambia a partir del III trimestre por:
</t>
    </r>
    <r>
      <rPr>
        <sz val="11"/>
        <color theme="1"/>
        <rFont val="Arial Narrow"/>
      </rPr>
      <t>100.000 registros depurados ingresan al Universo.</t>
    </r>
  </si>
  <si>
    <t>30.000 registros depurados ingresan al Universo.</t>
  </si>
  <si>
    <t>5.000 registros depurados ingresan al Universo.</t>
  </si>
  <si>
    <t>5.694 registros depurados ingresan al Universo.</t>
  </si>
  <si>
    <t>La depuración de registros de personas dadas por desaparecidas, tomando como fuente primaria el Registro de Solicitudes de Búsqueda de la UBPD y contrastándola con fuentes secundarias tales como la base de datos del Observatorio de Memoria y Conflicto del Centro Nacional de Memoria Histórica, el Registro Nacional de Desaparecidos del Instituto Nacional de Medicina Legal y Ciencias Forenses y el Registro Único de Víctimas de la Unidad para la Atención y Reparación Integral a las Víctimas, ha permitido ingresar 5.694 registros a la matriz del universo de personas dadas por desaparecidas. Para estas personas se ha podido determinar que los hechos de desaparición ocurrieron antes del 1 de diciembre de 2016 y se enmarcan en el conflicto armado</t>
  </si>
  <si>
    <t>El reporte da cuenta de que se han desarrollado las acciones de la manera prevista para lograr el logro establecido para el indicador y se precisa que los datos fueron cruzados con las cuatro fuentes de información que se consideran como un requisito para la depuración, según la descripción del indicador. Se alcanza, de hecho, un poco más del cumplimiento esperado, pues se supera en un 13% la distribución trimestral. Este sobre cumplimiento es positivo, por cuanto se logró un avance importante, que puede aligerar un poco las cargas de los períodos siguientes.
En cuanto al soporte, se sugiere indicar si corresponde al documento completo o precisar si es una referencia cruzada o una versión parcial.</t>
  </si>
  <si>
    <t>12.500 registros depurados ingresan al Universo.</t>
  </si>
  <si>
    <t>98.820 registros depurados ingresan al Universo.</t>
  </si>
  <si>
    <t>Se realizó la primera integración de datos de Personas Dadas por Desaparecidas, esto incluyó la creación de un proceso de record linkage en el software STATA, los resultados fueron almacenados en una tabla de la instancia del motor de base de datos que se creó para este propósito, allí se integró la información de las Personas Dadas por Desaparecidas usando las fuentes de información del Registro de Solicitudes de Búsqueda de la UBPD y el resultado de la segunda fase del proceso de integración de bases de datos de víctimas del conflicto armado adelantado conjuntamente por la JEP y la CEV, el resultado puede ser generado a partir de una consulta en lenguaje SQL
Este sobrecumplimiento del indicador con respecto al objetivo del trimestre se debió a la necesidad de la UBPD de presentar el informe del Universo de personas dadas por desaparecidas a la CEV, esto implicó adelantar varios pasos y a tener dedicación exclusiva a este.
Al ser un Universo en construcción, el número de Personas Dadas por Desaparecidas va a ir cambiando, en todo caso será muy difícil que el indicador cambie a la baja. En cuanto a la posibilidad de encontrar un duplicado es bastante probable, sin embargo el procedimiento de record linkage es uno de los más aceptados para estos cruces ya que reduce al mínimo esta probabilidad, sin embargo, la posibilidad que se encuentren Personas duplicadas por nombres trocados, la probabilidad de encontrar duplicados aumenta ante la falta de información de alguno de los registros y que en procesos de investigación posteriores la información sea completada.
La tendencia de crecimiento se espera que no sea similar en los dos trimestres venideros, se esperan crecimientos moderados, sin embargo, esto depende de las fuentes a las que tengamos acceso, al ser un universo en construcción es necesario tener claro que la cifra estará cambiando.</t>
  </si>
  <si>
    <t>El indicador se encuentra en nivel de sobrecumplimiento al 790,56%, superando en 86,320 registros la meta prevista para el segundo trimestre correspondiente a 12.500 registros depurados en el Universo.
Frente a la información suministrada, se puede obtener un soporte en términos gráficos, dinámicos o resumidos que permita evidenciar cifras gruesas traídas de las bases de datos utilizadas y en especial relacionando qué registros tuvieron correspondencia entre las 4 bases de datos.
Finalmente, se sugiere establecer acciones que permitan entender cuál será el desarrollo y posibles mejoras de este indicador en lo que resta de la vigencia. Lo anterior, considerando que para los siguientes trimestres no tendría sentido y valor agregado seguir midiéndolo.</t>
  </si>
  <si>
    <r>
      <rPr>
        <sz val="11"/>
        <color theme="1"/>
        <rFont val="Arial Narrow"/>
      </rPr>
      <t xml:space="preserve">30.000 registros depurados ingresan al Universo
</t>
    </r>
    <r>
      <rPr>
        <b/>
        <sz val="11"/>
        <color theme="1"/>
        <rFont val="Arial Narrow"/>
      </rPr>
      <t>Se cambia a partir del III trimestre por:</t>
    </r>
    <r>
      <rPr>
        <sz val="11"/>
        <color theme="1"/>
        <rFont val="Arial Narrow"/>
      </rPr>
      <t xml:space="preserve">
100.000 registros depurados ingresan al Universo.</t>
    </r>
  </si>
  <si>
    <t>98820 registros depurados ingresan al Universo.</t>
  </si>
  <si>
    <t>Frente a este indicador, las actividades que se desarrollaron en este trimestre fueron orientados a la mejora de los algoritmos de comparación y a los áboles de decisión frente a pares coincidentes, la actualización de la información del universo se generará durante el último trimestre del 2021.
En tal virtud, es importante mencionar que gran parte del equipo de la Subdirección de Gestión de la Información (SGI) fue encargado de, durante cerca de dos meses, adelantar el proceso de identificación del Universo de las Personas dadas por Desaparecidas. Para cumplir con el objetivo la UBPD, una vez analizados los procedimientos y técnicas adelantadas por la JEP en la integración de información de Personas Dadas por Desaparecidas (PDD), se decidió utilizar como base de la conformación del Universo de Personas Dadas por Desaparecidas la tabla de los registros integrados por la JEP. 
En la tabla con información de Personas Dadas por Desaparecidas que fue facilitada por la JEP estaban integradas la mayoría de información de fuentes externas con las que cuenta la UBPD, esta tabla cuenta con un total de 91.818 personas únicas registradas con tipo de hecho "Desaparición", por lo que se decidió agregar a esta, la información de la fuente primaria que es el Registro de Solicitudes de Búsqueda (RSB) - UBPD. Una vez el Equipo de la Subdirección de Gestión de Información realiza los procedimientos para identificar la existencia o no de una Persona Dada por Desaparecida registrada en el RSB (corte de 7 de mayo del 2021) contra la información de la JEP, se identificaron un total de 98.820 Personas Dadas por Desaparecidas, convirtiéndose este en el número del Universo en construcción de Personas Dadas por Desaparecidas, ahora bien, será trabajo continuo el identificar si las PDD que son registradas en el RSB ya se encuentran o no listadas en el Universo en construcción, por lo que este número no es el definitivo, y puede cambiar según la cantidad de información que ingrese. 
El número personas únicas del Universo de Personas Dadas por Desaparecidas puede cambiar, además de la información registrada en el RSB, por la determinación o no de incluir registros de las fuentes secundarias que fueron excluidos por no contar con el tipo de hecho "Desaparición", esto teniendo en cuenta que en algunos casos se cuenta con información de tipo de hecho de reclutamiento y secuestro que pudieron terminar en una desaparición. Ahora bien, la SGI está adelantando procesos propios para identificar la coincidencia o no de una PDD en las fuentes tanto primarias como secundarias, esto con el objetivo de comparar los resultados iniciales entregados por la JEP y contribuir así a identificar el mejor procedimiento para determinar el Universo de Personas Dadas por Desaparecidas.</t>
  </si>
  <si>
    <t>La actualización de la información del universo se generará durante el último trimestre del 2021.</t>
  </si>
  <si>
    <r>
      <rPr>
        <sz val="11"/>
        <color theme="1"/>
        <rFont val="Arial Narrow"/>
      </rPr>
      <t xml:space="preserve">30.000 registros depurados ingresan al Universo
</t>
    </r>
    <r>
      <rPr>
        <b/>
        <sz val="11"/>
        <color theme="1"/>
        <rFont val="Arial Narrow"/>
      </rPr>
      <t>Se cambia a partir del III trimestre por:</t>
    </r>
    <r>
      <rPr>
        <sz val="11"/>
        <color theme="1"/>
        <rFont val="Arial Narrow"/>
      </rPr>
      <t xml:space="preserve">
100.000 registros depurados ingresan al Universo.</t>
    </r>
  </si>
  <si>
    <t>100.000 registros depurados ingresan al Universo.</t>
  </si>
  <si>
    <t>99.235 registros depurados ingresan al Universo.</t>
  </si>
  <si>
    <t>Se actualizó la versión del universo de personas dadas por desaparecidas con la información de las entidades del Sistema Integral de Verdad, Justicia, Reparación y no Repetición (JEP y CEV) y la información de la fuente primaria de la UBPD que es el registro de solicitudes de búsqueda, obteniendo un universo depurado de 99.325 Personas Dadas por Desaparecidas.
El Universo de Personas dadas por Desaparecidas en el contexto y en razón del conflicto armado es una herramienta para la búsqueda, que consiste en un conjunto estructurado de datos acopiados, almacenados y administrados por la UBPD, en el cual serán registradas el mayor número de personas dadas por desaparecidas, cuya suerte y paradero en algún momento fueron desconocidas por sus seres queridos en razón y en el marco del conflicto armado, independientemente de que su desaparición fuese o no producto de la comisión de algún delito o del estado actual de la desaparición. Lo anterior implica que el Universo corresponde a un registro histórico que condensa información no sólo de las personas que actualmente continúan desaparecidas.
La metodología para la construcción del Universo utiliza técnicas estadísticas para determinar, de la mejor manera posible, a cuántas personas únicas corresponden todos los registros de datos estructurados que ha acopiado la UBPD. Por lo tanto, las actualizaciones en la metodología para la comparación de los registros, los ajustes en las reglas de depuración de los registros y la incorporación de nuevas fuentes pueden generar cambios en el número de registros identificados como únicos.</t>
  </si>
  <si>
    <t xml:space="preserve">De acuerdo con los seguimientos trimestrales del indicador se evidencian las acciones y esfuerzos desarrollados para alcanzar la meta propuesta. Se hizo referencia al cruce de información entre el registro de solicitudes de búsqueda – RSB de la UBPD con las bases de datos analizadas por el Sistema Integral de Verdad, Justicia, Reparación y No Repetición - SIVJRNR. 
Se evidencia un comportamiento óptimo de la medición del indicador frente a la meta programada. Esta información continuará siendo muy relevante para la entidad y por lo tanto se actualizará de forma permanente aunque ya no se encuentre definida como uno de los indicadores del Plan de Acción. 
Entre los soportes se hizo referencia al enlace del portal de datos donde se encuentran dispuesta para consulta pública la información actualizada del universo de personas dadas por desaparecidas. De igual forma, se adjuntan las capturas de pantalla de los registros depurados que soportan la cantidad de registros que están almacenados en la versión actual del universo.
</t>
  </si>
  <si>
    <t>Se logró generar la segunda versión del Universo con un total de 99.325 Personas Dadas por Desaparecidas, llegando a quintuplicar el valor incial trazado para este año, que se había fijado inicialmente en 20 mil PDD. Se empieza a generar un procedimiento que es escalable y actualizable de las metodologías de integración de información.
La principal dificultad se centra en la falta de información que contribuya al universo de fuentes secundarias ya que el universo se crea a partir de variables que otras fuentes no consideraban. En todo caso, la metodología de integración de información del universo está en constante evolución, y si bien en esta versión las actualizaciones fueron pocas, ésta seguirá adaptando los cambios de las oportunidades de mejoras encontradas.</t>
  </si>
  <si>
    <t>11</t>
  </si>
  <si>
    <t>Porcentaje de registros depurados del Universo de personas dadas por desaparecidas incluidos en el capítulo especial del Registro Nacional de Desaparecidos.</t>
  </si>
  <si>
    <t>90% de los registros depurados del Universo de personas dadas por desaparecidas están incluidos en el capítulo especial del RND.</t>
  </si>
  <si>
    <t>27.000 registros depurados del Universo de personas dadas por desaparecidas están incluidos en el capítulo especial del RND.</t>
  </si>
  <si>
    <t>NA</t>
  </si>
  <si>
    <t>En el periodo a reportar no se presenta avance teniendo en cuenta que, para la fecha de corte se encuentra en trámite de firma el comodato que permitirá entregar al INMLCF la infraestructura tecnológica adquirida por la UBPD en la vigencia 2020, con el fin de que el contratista realice la instalación de dichos bienes en la sede del INMLCF. 
La solicitud contractual se radicó ante la Secretaria General - Oficina de Contratos, el pasado 26 de marzo de 2021 con memorando 2000-3-202101888 .</t>
  </si>
  <si>
    <t>No había meta proyectada para el período de reporte, sin embargo, es muy importante la información cualitativa brindada por el área y los soportes que muestran que se están realizando acciones de aprestamiento para poder cumplir con lo esperado en los siguientes períodos.
En el segundo trimestre es importante que se narren también las acciones con respecto a la preparación de la información que será ingresada al Capítulo una vez esté montada la infraestructura tecnológica, pues es esto lo que compete a la UBPD en relación con este indicador.</t>
  </si>
  <si>
    <t>El contrato de comodato fue suscrito el pasado 9 de abril, bajo el número 107-2021-UBPD. En este orden, el INMLCF procedió a realizar el trámite de incorporación de los bienes en su póliza Global y el 7 de mayo el contratista UNIÓN TEMPORAL HIPER G-S 2020 realizó la entrega de los mismos en la sede del INMLCF  e inició el proceso de  instalación y de configuración de las herramientas.
En el marco de la ejecución del contrato 232-2020 mediante cual se adquirió la infraestructura tecnológica, la unión temporal en coordinación con la UBPD y el INMLCF ha venido ejecutando las actividades previstas, en este sentido, para el periodo rendido, se tiene un importante avance en la ejecución del proyecto teniendo dentro de los logros más importantes la finalización de la instalación, configuración y puesta en marcha de la infraestructura de hiperconvergencia adquirida por la UBPD.
Una vez culminada la puesta en marcha conjuntamente se ha venido avanzando en la migración de las maquinas definidas por la UBPD hacia la nueva infraestructura, teniendo a la fecha un avance del 95% en dicha migración. Sin embargo, el proceso de migración ha sido más lento de lo esperado, debido a que las máquinas que se están migrando actualmente se encuentran en operación y se ha requerido realizar la migración en horarios especiales dentro de ventanas de mantenimiento, razón por la cual está actividad se ha extendido.
En tal virtud, el dia 30 de junio de 2021 se suscribio prorroga al contrato 232-2020 con el fin de concluir exitosamente la migración de las máquinas, y poder dar inicio a la inclusión de los registros depurados de PDD, en el sistema del INMLCF  a través del capítulo especial del Registro Nacional de Desaparecidos.
Adicionalmente se preparó la propuesta de conceptualización del capítulo especial y en el marco del comité técnico coordinador del convenio 159 se celebró una reunión en donde se expuso y aprobó dicha propuesta y se iniciaron los acercamientos técnicos para definir las fases de su implementación</t>
  </si>
  <si>
    <t>A pesar de no tener proyectada una meta para el segundo trimestre, se evidencia un avance cualitativo de gestión importante, el cual permitirá cumplir con la meta de registros depurados del Universo de PDD incluidos en el capítulo especial del RND. Ahora bien, como en el indicador 10 ya se cuenta con 98.820 registros depurados que ingresan al Universo de personas dadas por desaparecidas, es necesario que reevaluen las metas previstas en este indicador; 18,000 para el tercer corte y 27,000 para el cuarto corte, especialmente, si se tiene pensado exportar datos de forma automática.
Finalmente, se sugiere incluir dentro de la propuesta de conceptualización del capítulo especial, un numeral que permita entender como serán depurados y mejorados los datos del SIRDEC, considerando que a futuro será la base de datos de consulta en temas de desaparición en Colombia.</t>
  </si>
  <si>
    <r>
      <rPr>
        <sz val="11"/>
        <color theme="1"/>
        <rFont val="Arial Narrow"/>
      </rPr>
      <t xml:space="preserve">27.000 registros depurados del Universo de personas dadas por desaparecidas incluidos en el capitulo especial del RND
</t>
    </r>
    <r>
      <rPr>
        <b/>
        <sz val="11"/>
        <color theme="1"/>
        <rFont val="Arial Narrow"/>
      </rPr>
      <t xml:space="preserve">Se cambia a partir del III trimestre:
</t>
    </r>
    <r>
      <rPr>
        <sz val="11"/>
        <color theme="1"/>
        <rFont val="Arial Narrow"/>
      </rPr>
      <t>90.000 registros depurados del Universo de personas dadas por desaparecidas están incluidos en el capítulo especial del RND.</t>
    </r>
  </si>
  <si>
    <t xml:space="preserve">
Como avance del presente trimestre es importante mencionar que el contrato 232-2020 finalizó su ejecución el pasado 23 de julio, quedando instalada y configuada toda la infraestructura de Hiperconvergencia tecnológica de hadware y software en el INMLCF para el intercambio de información y fortalecimiento del Registro Nacional de Desaparecidos.
Por otro lado, teniendo en cuenta que se aprobó la modificación de aumento de meta del indicador 10 a 100.000 registros depurados que ingresan al Universo de personas dadas por desaparecidas en la vigencia 2021 y ése indicador tiene relación directa con el presente indicador 11, en el entendido que del total de registros depurados que componen el Universo de personas dadas por desaparecidas, se cuenta el total de ellos que se incluye en el sistema del INMLCF, a través del capítulo especial del Registro Nacional de Desaparecidos, se hizo necesario soliictar el ajuste de la meta del indicador 11 con el fin de aumentarla en concordancia con la meta del indicador 10.    
En virtud de lo anterior y guardando proporcionalidad con lo inicialmente proyectado en el indicador, se solicitó aumentar la meta a 90.000 registros depurados del Universo de personas dadas por desaparecidas incluidos en el capítulo especial del Registro Nacional de Desaparecidos, dejando el cumplimiento total de la meta para el último trimestre teniendo en cuenta que a la fecha el capítulo está en proceso de implementación.</t>
  </si>
  <si>
    <r>
      <rPr>
        <sz val="11"/>
        <color theme="1"/>
        <rFont val="Arial Narrow"/>
      </rPr>
      <t xml:space="preserve">27.000 registros depurados del Universo de personas dadas por desaparecidas incluidos en el capitulo especial del RND
</t>
    </r>
    <r>
      <rPr>
        <b/>
        <sz val="11"/>
        <color theme="1"/>
        <rFont val="Arial Narrow"/>
      </rPr>
      <t xml:space="preserve">Se cambia a partir del III trimestre:
</t>
    </r>
    <r>
      <rPr>
        <sz val="11"/>
        <color theme="1"/>
        <rFont val="Arial Narrow"/>
      </rPr>
      <t>90.000 registros depurados del Universo de personas dadas por desaparecidas están incluidos en el capítulo especial del RND.</t>
    </r>
  </si>
  <si>
    <t>90.000 registros depurados del Universo de personas dadas por desaparecidas están incluidos en el capítulo especial del RND.</t>
  </si>
  <si>
    <t xml:space="preserve">Durante el trimestre se realizaron reuniones entre la UBPD y el INMLCF con el fin de coordinar la implementación de capítulo especial del Registro Nacional de Desaparecidos.
i.Se realizaron ajustes sobre el modelo de base de datos del capítulo especial y fueron creadas las listas de dominio para usarse dentro de la base de datos. ii. Se consolidó el diagrama de la base de datos para el universo que se había generado previamente. iii. Se pobló la base de datos con los primeros 100 registros que se consideraron más completos. iv. Luego de realizar la validación de los registros con el INMLCF se ajustó la consulta a la base de datos que detectaba las PDDs ya incluidas en el SIRDEC, y se incluyeron los restantes en la base de datos del INMLCF. 
En virtud de lo anterior, el 15 de diciembre de 2021 se remitió al INMLCF la información anteriormente descrita, para su cargue y disposición a través de la infraestructura hiperconvergente adquirida por la UBPD y entregada en comodato al Instituto.
Es importante señalar que de los 99.235 registros únicos de personas dadas por desaparecidas depurados por la UBPD, 51.809 corresponden a PDD nuevas para el INML, los 47.426 restantes ya se encontraban en el registro del INMLCF es decir ya tenian información de esa PDD; adicionalmente se remitieron 1.928 registros de personas que buscan (PD). 
Por útimo es importante señalar que se crearon los enlaces de las 3 estadisticas asociadas al proyecto 10 del SIM relacionadas con los resultados del universo de PDD dentro de la página web del INMLCF, tal como se puede evidenciar en el siguiente enlace: https://www.medicinalegal.gov.co/rnd-registro-de-desaparecidos
</t>
  </si>
  <si>
    <r>
      <rPr>
        <sz val="11"/>
        <color rgb="FF000000"/>
        <rFont val="Arial Narrow"/>
      </rPr>
      <t xml:space="preserve">De acuerdo con el reporte del indicador se evidencia un cumplimiento óptimo de la meta planteada quedando en un 110%. Adicionalmente se describe de forma general la gestión realizada. Se sugirió revisar los datos mencionados en la desagregación del total del universo, lo cual fue ajustado.
Como uno de los principales logros se hace referencia la generación de una nueva versión de los datos para el capítulo especial del INMLCF y al cargue de las estadísticas del universo de PDD gestionada por la UBPD en su primera fase dando cumplimiento al Decreto Ley 589 de 2017.
En el siguiente enlace se evidencia el capítulo especial de la UBPD del Registro Nacional de Desaparecidos del INMLCF: </t>
    </r>
    <r>
      <rPr>
        <u/>
        <sz val="11"/>
        <color rgb="FF1155CC"/>
        <rFont val="Arial Narrow"/>
      </rPr>
      <t>https://www.medicinalegal.gov.co/rnd-registro-de-desaparecidos?inheritRedirect=true</t>
    </r>
  </si>
  <si>
    <t>Logros:
* Generar una nueva versión de los datos para el capítulo especial del INMLCF.
* Cargar las estadísticas del universo de PDD gestionada por la UBPD en su primera fase, mediante un micrositio embebido dentro del portal WEB del Registro Nacional de desaparecidos del INMLCF para dar cumplimiento al Decreto Ley 589 de 2017 artículo 5 literal d) el cual indica "Establecer, en coordinación con el Instituto Nacional de Medicina Legal y Ciencias Forenses (INMLCF), un capítulo especial del Registro Nacional de Desaparecidos administrado por el INMLCF, exclusivamente para el universo de personas dadas por desaparecidas en el contexto y en razón del conflicto armado. Conforme a lo previsto en el artículo 9° de la Ley 589 de 2000, el Registro Nacional de Desaparecidos continuará bajo la coordinación del INMLCF y funcionará en su sede; "
Dificultades: La labor de documentación debiò ser asumida por el INMLCF y la UBPD generando una sobrecarga de actividades sobre los equipos de trabajo en ambas entidades y priorizando las necesidades mas apremiantes, teniendo en cuenta que no fue posible contratar el documentador que se solicitó para esta labor. Generaciòn de herramientas para la construcciòn de la bases de datos que se remitió al INMLCF para el capítulo especial.</t>
  </si>
  <si>
    <t>12</t>
  </si>
  <si>
    <r>
      <rPr>
        <sz val="11"/>
        <color theme="1"/>
        <rFont val="Arial Narrow"/>
      </rPr>
      <t>Número de lugares referidos,</t>
    </r>
    <r>
      <rPr>
        <b/>
        <sz val="11"/>
        <color theme="1"/>
        <rFont val="Arial Narrow"/>
      </rPr>
      <t xml:space="preserve"> </t>
    </r>
    <r>
      <rPr>
        <sz val="11"/>
        <color theme="1"/>
        <rFont val="Arial Narrow"/>
      </rPr>
      <t>ingresados al Registro Nacional de Fosas, Cementerios Ilegales y Sepulturas.</t>
    </r>
  </si>
  <si>
    <t>600 lugares referidos ingresados al RNFCIS.</t>
  </si>
  <si>
    <t>150 lugares referidos ingresados al RNFCIS.</t>
  </si>
  <si>
    <t>106 lugares referidos ingresados al RNFCIS.</t>
  </si>
  <si>
    <t xml:space="preserve">Durante el primer trimestre se desarrollaron actividades en los siguientes frentes:
1- Ajustes a la herramienta de registro de sitios de disposición de cuerpos, se realizaron ajustes al modelo de datos y base de datos, como resultado de esto se tiene una versión ajustada de la herramienta. 
2- Desarrollo de la herramienta para cementerios, con base en la matriz de cementerios y los aportes de los equipos territoriales, se continua con el avance en el desarrollo de la herramienta, la cual se encuentra en ajustes finales
3- Sistematización de fuentes no estructuradas, en el mes de febrero se dio inicio al proyecto de sistematización de fuentes no estructuradas, con lo que se completo la sistematización de datos de los diagnósticos de cementerios referidos a información nueva y corrección de errores de la anterior sistematización realizada en el primer semestre del 2020. Se cuenta con el consolidado de los 485 cementerios.
4- Consolidado de la información para protección de cementerios por situación de COVID19, se ha venido consolidando la información remitida por los equipos territoriales recibida de las gobernaciones y alcaldias municipales. El reporte del consolidado se ha venido entregando a la SGTT.
A la fecha del presente avance, se obtuvo el registro de 106 sitios y no la meta propuesta de 150 sitios. Las circunstancias por las cuales se obtuvo esta cifra, se fundamentan en que por un lado los Equipos Territoriales diligenciaron el registro de sitios en la última semana del mes de marzo debido a sus cargas laborales, y, por otro lado, algunos de ellos no realizaron dicho registro. Se contaba con que cada dupla de los Equipos Territoriales realizara el registro de por lo menos 2 sitios. Adicionalmente, es de tener en cuenta la curva de aprendizaje que era necesaria adquirir para el ingreso de sitios y que solo con la implementación de la herramienta se adquiere la experiencia para hacer más eficiente el registro.
En cuanto a las medidas que se toman para cumplir con las metas propuestas, se tienen:
-       Focalizar nuevas socializaciones con las agrupaciones territoriales y equipos territoriales que no han realizado ingreso de información en el registro.
-        Continuar con la atención y acompañamiento en las inquietudes generadas del ingreso de información tanto en el diligenciamiento del registro como en la operación de la herramienta.
-        Remitir nuevamente por parte de la SGTT un comunicado mensual o quincenal, que dé el lineamiento para el registro de información, tanto por parte de los ET como del equipo de la Subdirección de Análisis, Planeación y Localización para la búsqueda, de manera tal, que se recuerde la importancia de esta información para el registro nacional de fosas, cementerios ilegales y sepulturas.
-        Promover que se registre por cada dupla de los ET, al menos un sitio de disposición de cuerpos mensual.
-        Incorporar la información sobre sitios de disposición de sitios, recopilada de los diferentes aportantes excombatientes tanto de la DTIPLOC como de los ET.
-        Realizar las gestiones pertinentes con los equipos territoriales que no han ingresado la información para que inicien con el registro.
-        Acompañamiento por parte de la Subdirección de Gestión de Información, a todos los ET en el diligenciamiento de la información, solución de inconsistencias en la información ingresada, atención de inquietudes y dudas, y solución de posibles inconvenientes técnicos de manera oportuna.
</t>
  </si>
  <si>
    <t>La información cualitativa muestra de qué manera se han ajustado o creado herramientas para el manejo de la información relacionada con fosas, cementerios ilegales y sepulturas. sin embargo, la meta prevista se encuentra en riesgo, con un cumplimiento del 70,7% (se esperaba ingresar al Registro 25% de lugares, equivalentes a 150, pero solo se logró un 17,7%, es decir, solo fueron ingresados 106 lugares). Con relación a los inconvenientes presentados, "...se fundamentan en que por un lado los Equipos Territoriales diligenciaron el registro de sitios en la última semana del mes de marzo debido a sus cargas laborales, y, por otro lado, algunos de ellos no realizaron dicho registro.", es necesario registrar para el segundo trimestre los lugares pendientes por incluir en el primer corte y evitar rezagos que trasciendan los periodos evaluados durante la vigencia.</t>
  </si>
  <si>
    <t>300 lugares referidos ingresados al RNFCIS.</t>
  </si>
  <si>
    <t>261 lugares referidos ingresados al RNFCIS.</t>
  </si>
  <si>
    <t>En el segundo trimestre se enfocaron las acciones en:
1. Capacitación y sesiones de trabajo conjuntas con los equipos territoriales sobre la herramienta de registro de sitios de disposición de cuerpos. Se llevó a cabo en el periodo las sesiones de capacitación en la herramienta de registro de sitios, a los equipos territoriales que se listan más adelante. Durante estas sesiones se resolvieron las inquietudes relacionadas con el diligenciamiento de la herramienta y otras relacionadas con el acceso a la información. En total se realizaron 9 capacitaciones con los equipos territoriales de:
Equipo Territorial Apartadó
Equipo Territorial Barrancabermeja
Equipo Territorial Barranquilla
Equipo Territorial Cali
Equipo Territorial Cúcuta
Equipo Territorial Florencia
Equipo Territorial Ibagué
Equipo Territorial Medellín
Equipo Territorial Montería
Equipo Territorial Quibdó
Equipo Territorial Sincelejo
Equipo Territorial Villavicencio
Satélite Buenaventura
Satélite La Dorada
Satélite Pasto
Satélite Popayán
Satélite Valledupar
Se tiene programada 1 para la primera semana de julio con el Equipo Territorial de Arauca, y se está a la espera de la respuesta de Mocoa y Yopal.
2. Se culminó el desarrollo de la herramienta para el registro de información de cementerios, para lo cual se realizaron varias sesiones de trabajo con algunas analistas de la DTIPLOC, y las pruebas funcionales se realizaron con la colaboración de los Equipos Territoriales Quibdó y Florencia quien lleva a cabo el proyecto de inventario de cementerios, se recibieron las observaciones y realizaron los ajustes a la herramienta. Esta herramienta se socializó con el equipo geográfico del a Subdirección de Análisis para sus observaciones y pruebas.
3. Se culrminó la implementación del visor geográficos para el registro nacional de fosas, cuyas funcionalidades inciales se enfocan en la visualización y consulta de la información.
4. Se realizaron ajustes a la herramienta de sitios de disposicion de cuerpos, para la identificación y registro inicial de los usuarios que diligencien la información de sitios.
5. Se culminó la II etapa del proyecto de sistematización de fuentes no estructuradas- FNE, en el mes de mayo, para lo cual se logró el registro de 969 sitios de disposición de cuerpos, 485 cementerios ajustados y corregidos en su información, 761 PDD mencionadas en los documentos que relacionan sitios de disposición de cuerpos.
6. Se lleva a cabo la homogologación de las tablas de FNE y cementerios con la base de datos del RNFCIS, para la preparación de la migración de los datos.
7- Consolidado de la información para protección de cementerios por situación de COVID19, se consolido la información remitida por los equipos territoriales recibida de las gobernaciones y alcaldias municipales, hasta el mes de abril, en mayo no se reporto ni en junio. El reporte del consolidado se ha venido entregando a la SGTT, a quien se ha informado de la no recepción de información de estos cementerios, y  aquien se realizó la presentación de los resultados y acciones a tomar.
A la fecha del presente avance, se obtuvo el registro de 261 sitios, de la meta propuesta de 300 sitios. Las circunstancias por las cuales se obtuvo esta cifra, se fundamentan en que por un lado los Equipos Territoriales diligenciaron el registro de sitios en las últimas semanas del mes de junio, y, por otro lado, algunos de ellos aún no realizan dicho registro desde el primer trimestre. Se contaba con que cada dupla de los Equipos Territoriales realizara el registro de al menos 2 sitios.
En cuanto a las medidas que se toman para cumplir con las metas propuestas, se tienen proyectadas para el tercer trimestre:
 - Continuar con el acompañamiento por parte de la Subdirección de Gestión de Información, a todos los ET en el diligenciamiento de la información, solución de inconsistencias en la información ingresada, atención de inquietudes y dudas, y solución de posibles inconvenientes técnicos de manera oportuna.       
- Culminar con las socializaciones a los equipos territoriales que no han respondido a los comunicados, se insisitirá en ello para agendar las respectivas sesiones de trabajo.
- Por parte de la SGTT se remita un comunicado que dé el lineamiento para el registro de información, tanto por parte de los ET como del equipo de la Subdirección de Análisis, Planeación y Localización para la búsqueda,insisitiendo en la importancia de esta información para el registro nacional de fosas.
- Incorporar la información sobre sitios de disposición de sitios, recopilada de los diferentes aportantes excombatientes tanto de la DTIPLOC como de los ET.</t>
  </si>
  <si>
    <t>El indicador nuevamente se encuentra en nivel de riesgo para su cumplimiento, llegando al 87% de ejecución. Frente a las medidas que se toman para cumplir con las metas propuestas, no es claro, si ya se llevaron a cabo y no se soportaron o son proyectadas a futuro en la vigencia. por ejemplo, se indica que "por parte de la SGTT se remita un comunicado que dé el lineamiento para el registro de información, tanto por parte de los ET como del equipo de la Subdirección de Análisis, Planeación y Localización para la búsqueda, insistiendo en la importancia de esta información para el registro nacional de fosas", pero este lineamiento no viene adjunto y es importante para mitigar este riesgo.
Frente a los procesos de capacitación que enuncian, se sugiere utilizar mecanismos que permitan comprobar que el conocimiento impartido fue efectivamente recibido y utilizado. ejemplo, validación de datos registrados, muestreos aleatorios, entre otros mecanismos.
Es necesario determinar si este indicador está realmente midiendo todos los sitios incluidos en el Registro Nacional de Fosas, Cementerios Ilegales y Sepulturas o si solo está contemplando aquellos sitios que fueron referidos y no detectados por la UBPD. De ser así, se sugiere evaluar una posible modificación del indicador para que pueda medir absolutamente todos los sitios que aparezcan en el RNFCIS. Esta sugerencia surge de la siguiente frase del avance cualitativo (...se logró el registro de 969 sitios de disposición de cuerpos, 485 cementerios ajustados y corregidos en su información).</t>
  </si>
  <si>
    <t>450 lugares referidos ingresados al RNFCIS</t>
  </si>
  <si>
    <t>3201 lugares referidos ingresados al RNFCIS</t>
  </si>
  <si>
    <t xml:space="preserve">En el periodo se llevó a cabo el siguiente avance en el indicador:
1. Para la vigencia 2021 a corte del 30 de septiembre (tercer trimestre) se tiene un total de 3201 sitios de disposición de cuerpos en condición de referido, incorporados en la base de datos del registro Nacional de Fosas Cementerios Ilegales y sepulturas. Esta cifra supera la meta proyectada de 600 (100%) sitios de disposición de cuerpos en condición de referido para la presente vigencia, siendo equivalente a un 533% sitios de disposición de cuerpos en condición de referido, este comportamiento de sobrecumplimiento respecto a la meta proyectada para la presente vigencia, se debe a la incorporación adicional que se hizo de 2560 sitios de disposición de cuerpos en condición de referido (hacen parte de los 3201), a partir de lugares provenientes de las solicitudes de búsqueda.  
2. En el mes de julio se completó el equipo de profesionales para el proyecto de sistematización, por parte del cooperante MSI, gestión que se realizó en conjunto con la OCI. En el marco de este proyecto y durante este periodo se han identificado y clasificado en total 1966 fuentes no estructuradas correspondientes principalmente a Organizaciones de la Sociedad Civil, JEP, Ministerio del Interior, Ministerio de Defensa, Unidad de Restitución de Tierras.
3. Puesta en producción la nueva versión del formulario de registro de sitios de disposición de cuerpos y del visor geográfico.
4. Se continua en la homologación de la base de datos de cementerios para la migración de información de dicha matriz.
5. Se trabajó en conjunto con la dirección de prospección en el modelo de datos para la nueva versión del formulario de registro tanto de sitios como de cementerios, este último en proceso de implementación para la generación de la nueva versión de la herramienta de registro.
6. Se llevó a cabo las jornadas de socialización de conceptos con enfoque forense para el RNFCIS las cuales se realizaron en conjunto con la DTPRI, igualmente las jornadas de socialización de la nueva versión de las herramientas, con los equipos territoriales y direcciones técnicas de información y prospección.
7. Se continua en la homologación de la base de datos de cementerios para la migración de información de dicha matriz.
8. Se trabajó en conjunto con la dirección de prospección en el modelo de datos para la nueva versión del formulario de registro tanto de sitios como de cementerios, este último en proceso de implementación para la generación de la nueva versión de la herramienta de registro.
</t>
  </si>
  <si>
    <t xml:space="preserve">El indicador presenta un sobrecumpimiento con respecto a la meta anual. Se acogió la recomendación de la OAP y se complementó el avance explicando las razones de este comportamiento. Así mismo, se aclaró el origen de la cifra de 3201 reportada para el trimestre. </t>
  </si>
  <si>
    <t xml:space="preserve"> 
En sesión 15 del Comité de Gestión Institucional realizada el 10 de noviembre de 2021, se aprobó la finalización de la medición de este indicador en el III trimestre, con el fin de continuar midiendo en el IV trimestre un nuevo indicador denominado "Número de lugares presuntos ingresados al Registro Nacional de Fosas, Cementerios Ilegales y Sepulturas".
</t>
  </si>
  <si>
    <t xml:space="preserve"> 
En sesión 15 del Comité de Gestión Institucional realizada el 10 de noviembre de 2021, se aprobó la finalización de la medición de este indicador en el III trimestre, con el fin de continuar midiendo en el IV trimestre un nuevo indicador denominado "Número de lugares presuntos ingresados al Registro Nacional de Fosas, Cementerios Ilegales y Sepulturas".</t>
  </si>
  <si>
    <t xml:space="preserve">
NA</t>
  </si>
  <si>
    <t>En sesión 15 del Comité de Gestión Institucional realizada el 10 de noviembre de 2021, se aprobó la finalización de la medición de este indicador en el III trimestre, con el fin de continuar midiendo en el IV trimestre un nuevo indicador denominado "Número de lugares presuntos ingresados al Registro Nacional de Fosas, Cementerios Ilegales y Sepulturas".</t>
  </si>
  <si>
    <t>12.1</t>
  </si>
  <si>
    <t>Número de lugares presuntos ingresados al Registro Nacional de Fosas, Cementerios Ilegales y Sepulturas.</t>
  </si>
  <si>
    <t>250 lugares presuntos ingresados al RNFCIS.</t>
  </si>
  <si>
    <t>247 lugares presuntos ingresados al RNFCIS.</t>
  </si>
  <si>
    <t xml:space="preserve">En el periodo se llevó a cabo el siguiente avance en el indicador:
1.Se dieron los lineamientos por parte de la Dirección de la DTPRI  para el ingreso de sitios presuntos al al Registro Nacional de Fosas, Cementerios Ilegales y Sepulturas por parte de los antropologos forenses. Vale la pena mencionar que antes de esta directrizse contaba con 24 sitios presuntos ingresados.
2. Se realizó la capacitación para la instalación de la herramienta para el registro de sitios y para el acceso al visor geográfico a los profesionales antropólogos de la DTPRI
3. Se les asignó la categoría de sitios presuntos a los cementerios incluidos en próximas acciones de intervención para la recuperación de cuerpos. 
Con las acciones anteriormente mencionadas se logró el registro de 247 sitios presuntos, 109 confirmados, 37 descartados, y 101 por confirmar. Los sitios presuntos son valorados por los expertos forenses para llevar a cabo acciones de recuperación. 
De acuerdo a la implementación de las acciones de recuperación, los expertos forenses los valoran nuevamente como sitios confirmados o descartados. Por otro lado, los sitios presuntos deben ser incluidos en la planeación de las acciones de recuperación por parte de la DTPRI. Sólo los expertos forenses están habilitados para cambiar el estado de un sitio a presunto, confirmado o descartado. Es responsabilidad de la DTPRI, el ingreso de la información para estos tipos de sitios.
Finalmente, se han adelantado acciones de impulso para el ingreso de esta información hasta el 14 de enero del 2022. </t>
  </si>
  <si>
    <t>Se aclara que en sesión 15 del Comité de Gestión Institucional realizada el 10 de noviembre de 2021, se aprobó la medición de este nuevo indicador para 2021 a partir del IV trimestre.
De acuerdo con el reporte realizado se evidencia un cumplimiento óptimo de la meta establecida para la vigencia quedando en un 98,8%. Si bien en la descripción del indicador ya se evidencia la importancia de contar con los datos de lugares presuntos, se recomienda que en el análisis cualitativo se haga referencia al uso que se le está dando a esta información y si hace falta definir algún criterio para la caracterización de un lugar como presunto, considerando que este indicador se continuará midiendo en 2022. Adicionalmente, se recomienda aclarar si sólo los antropologos forenses pueden registrar sitios presuntos en el RNFCIS o existe algún otro actor habilitado.
Entre los soportes se incluyen pantallazos del RNFCIS donde consta el registro de los 247 sitios presuntos, confirmados y descartados.</t>
  </si>
  <si>
    <t>Entre los principales logros podemos considerar la apropiación que se ha tenido de la herramienta de registro, lo que ha permitido poder acceder con mas facilidad y en menor tiempo a la información del registro por parte de todos los usuarios del sistema, sin embargo, el tiempo disponible para el ingreso de sitios presuntos no ha sido suficiente, por cuanto los expertos forenses habian manifestado que no tienen tiempo para ingresar esta información por las ocupaciones laborales que tienen asignadas. Por esta razón, desde la Dirección General se dió la instrucción para que antes de abordar estos sitios en campo se debe realizar el registro del mismo y presentar el certificado del registro, esto como una accion de impulso para el registro de información de los sitios presuntos.</t>
  </si>
  <si>
    <t>2.2 Desarrollar estrategias de búsqueda, ya sea de manera directa y/o conjunta, que prioricen, agilicen y monitoreen las acciones humanitarias, bajo el enfoque territorial y los enfoques diferenciales.</t>
  </si>
  <si>
    <t>13</t>
  </si>
  <si>
    <t>Número de personas dadas por desaparecidas incluidas en los Planes Regionales de Búsqueda, que cuentan con hipótesis de localización.</t>
  </si>
  <si>
    <t>97 personas dadas por desaparecidas incluidas en Planes regionales de búsqueda con hipótesis de localización.</t>
  </si>
  <si>
    <t>7 personas dadas por desaparecidas incluidas en Planes regionales de búsqueda con hipótesis de localización.</t>
  </si>
  <si>
    <t>9 personas dadas por desaparecidas incluidas en Planes regionales de búsqueda con hipótesis de localización.</t>
  </si>
  <si>
    <t xml:space="preserve">Se elaboró el cronograma de entrega de hipótesis de localización en relación con las investigaciones humanitarias que se venían llevando a cabo desde el año 2020 y las proyectadas para 2021. 
Además se proyectaron las siguienes hipótesis:
- Vegas del Catatumbo (1 persona dada por desaparecida)
- Samoré (4 personas dadas por desaparecidas)
- Curvaradó (3 personas dadas por desaparecidas)
- Informe de localización de JWRR (1 persona dada por desaparecida)
El avance alcanzado en el periodo corresponde a una victoria temprana, teniendo en cuenta que 4 PDD incluidas en las hipótesis de localización de Curvaradó y Vegas del Catatumbo, no se encontraban dentro de la planeación de los casos programados al interior de la Dirección, toda vez que éstas se desarrollaron en virtud de la comunicación de la comunidad, respecto del hallazgo fortuito de los cuerpos, situación que llevó a adelantar las acciones pertinentes y en este orden ajustar la planeación interna de trabajo. </t>
  </si>
  <si>
    <t>El reporte es consistente y muestra que el avance cuantitativo está soportado. La DTIPLB ajusta de manera asertiva los comentarios realizados durante el proceso de retroalimentación de la Oficina Asesora de Planeación.</t>
  </si>
  <si>
    <t>22 personas dadas por desaparecidas incluidas en Planes regionales de búsqueda con hipótesis de localización.</t>
  </si>
  <si>
    <t>21 personas dadas por desaparecidas incluidas en Planes regionales de búsqueda con hipótesis de localización.</t>
  </si>
  <si>
    <t>Para el presente trimestre se elaboraron las siguientes hipótesis de localización, distribuidas por planes de la siguiente manera: 
1. Plan Regional Tumaco (ahora Plan Pacifico Sur): 6 personas con hipótesis de localización.
2. Plan Regional de Búsqueda Oriente del Cauca: 6 personas con hipótesis de localización.
En virtud de lo anterior, se pudo avanzar en la formulación de 12 hipótesis de localización en el marco de los PRB y se dio continuidad respecto de los formulados en vigencias anteriores; así mismo se realizaron actividades orientadas a gestionar los permisos necesarios para el ingreso a lugares.</t>
  </si>
  <si>
    <t>El indicador se encuentra en nivel óptimo de cumplimiento, llegando al 95,5% de cumplimiento acumulado, lo que indica que únicamente hizo falta por incluir a una persona dada por desaparecida con hipótesis de localización.en algún PRB.
Se sugiere robustecer el avance cualitativo, toda vez, que no permite entender que acciones desarrollaron para incluir a las PDD en los PRB con hipotesis de localización, así mismo, que dificultades tienen y han tenido al respecto.
Por último, se sugiere establecer el curso y avance de las PDD que ya habian sido incluidas en Planes regionales de búsqueda con hipotesis de localización desde el año 2019. Esto permitirá traer a colación casos anteriores para gestión, en especial, aquellos que requieran de una nueva hipotesis de localización en esta vigencia.</t>
  </si>
  <si>
    <t>97 personas dadas por desaparecidas incluidas en Planes Regionales de Búsqueda con hipótesis de localización.</t>
  </si>
  <si>
    <t>72 personas dadas por desaparecidas incluidas en Planes Regionales de Búsqueda con hipótesis de localización</t>
  </si>
  <si>
    <t>61 personas dadas por desaparecidas incluidas en Planes Regionales de Búsqueda con hipótesis de localización</t>
  </si>
  <si>
    <t xml:space="preserve">Para el presente trimestre se elaboraron las siguientes hipótesis de localización, distribuidas por planes de la siguiente manera, las cuales incuyen a 40 PDD: 
1. Plan Regional de Búsqueda de Caquetá Sur: 3 hipótesis de localización
2. Plan Regional de Búsqueda Caquetá Centro: 1 hipótesis de localización
3. Plan Regional de Búsqueda de Montes de María y Morrosquillo: 1 hipótesis de localización
4. Plan Regional de Búsqueda Oriente Antioqueño: 2 hipótesis de localización
5. Plan Regional de Búsqueda de el Sarare: 2 hipótesis de localización 
6. Plan Regional Oriente del Cauca: 1 hipótesis de localización 
7. Plan Regional Búsqueda Área Metropolitana de Cúcuta y Frontera: 1 hipótesis de localización
8. Hipótesis de lo acaecido, identidad y localización de CCP, LAOO, y MC (Concepción, Santander): 1 hipótesis de localización relacionado con 3 personas.
9. Plan de intervención para las acciones humanitarias de prospección y recuperación de personas dadas por desaparecidas en la vereda Lucitania, municipio de Lejanías (Meta): 1 hipótesis de localización relacionado con 8 cuerpos. 
10. Intervención en el cementerio de Santo Domingo (Antioquia)  que se incorporará dentro del plan regional Centro de Antioquia que se encuentra en construcción: 1 hipótesis de localización, relacionado con 18 personas. 
Así mismo, se avanzó en la consolidación de la documentación requerida para avanzar en labores de prospección y recuperación en algunos territorios. Para el último trimestre se espera tener nuevas hipótesis de localización que corresponden a eventos que se encuentran en análisis en la actualidad y algunos lugares con visitas a campo, se encuentra también en elaboración de los documentos narrativos para la presentación a la DTPRI.  </t>
  </si>
  <si>
    <t>El indicador presenta un estado de riesgo frente al cumplimiento de la meta propuesta para el trimestre y la vigencia. Sin embargo, el área responsable indica en su reporte cualitativo que existen eventos y algunos lugares con visitas a campo, que se encuentran en análisis actualmente y que seguramente se tendrán nuevas hipótesis de localización para el último trimestre que permitirá cumplir la meta de la vigencia. 
Se recomienda dar continuidad a la gestión mencionada y tomar las acciones pertinentes que permitan el reporte oportuno y completo de información, así como la gestión necesaria para lograr la meta programada para la vigencia, equivalente a 97 Personas dadas por desaparecidas incluidas en PRB con hipótesis de localización.</t>
  </si>
  <si>
    <t>93 personas dadas por desaparecidas incluidas en Planes Regionales de Búsqueda con hipótesis de localización.</t>
  </si>
  <si>
    <t>Para el presente trimestre se incluyeron 33 PDD en las siguientes hipótesis de localización en los siguientes PRB:
1. Plan Regional de Búsqueda Montes de María y Morrosquillo: 4
2. Plan Regional de Búsqueda del Sarare: 6
3. Plan Regional de Búsqueda Oriente del Cauca: 7
4. Plan Regional de Búsqueda Centro del Cauca: 1
5. Plan Regional de Búsqueda Pacífico Nariñense: 10
6. Plan Regional de Búsqueda Sur del Valle y Norte del Cauca: 1
7. Plan Regional de Búsqueda Sur de Nariño y Frontera: 1
8. Plan Regional de Búsqueda Valle del Patía y Macizo Colombiano: 2
9. Plan Regional de Búsqueda de Caquetá Sur: 1 hipótesis de localización</t>
  </si>
  <si>
    <t xml:space="preserve">Se evidencia el cumplimiento óptimo de la meta establecida para la vigencia quedando en un 95,9% con respecto a lo planeado. 
Entre los soportes adjuntados se encuentra el archivo de excel "IND. 13.xlsx" en el cual se consigna el número de personas NUEVAS con Hipótesis de localización 2021 acumulado por PRB. 
Al revisar los enlaces a PRB registrados como soportes se identifica que no tienen la misma estructura y no es fácilmente identificable el total de hipótesis de localización contempladas que permita evidenciar el reporte realizado. Se sugiere estandarizar las plantillas de PRB con el fin de que haya una estructura similar para la presentación de la información. Adicionalmente, se recomienda disponer de alguna herramienta consolidadora formalmente establecida donde conste la información reportada. </t>
  </si>
  <si>
    <t>Para la vigencia se formularon 93 hipótesis de localización, lo cual comprendió: i. recopilación de información ii. la construcción de los documentos cartográficos iii.salidas de localización en compañía de aportantes de información, la DTPRI y los ET; iii. identificación y contacto con el propietario/ocupante/tenedor o persona que pueda tener interés en los predios en que se realizan las actividades de localización y prospección; a su vez, la condición jurídica y catastral del(los) predio(s), así como la construcción de los documentos de hipótesis y hallazgos.
En este sentido, y teniendo en cuenta la alteración del orden público que impiden el acceso a los territorios y las condiciones de seguridad de las personas que buscan colaborar con la labor del Sistema Integral se ha dificultado la recolección de información, los espacios de encuentro con familiares y aportantes y las acciones de prospección y recuperación.</t>
  </si>
  <si>
    <t>14</t>
  </si>
  <si>
    <t>Número de lugares intervenidos señalados en los Planes Regionales de Búsqueda y en el marco de acciones de articulación y contribución con otras entidades.</t>
  </si>
  <si>
    <t>Dirección Técnica de Prospección, Recuperación e Identificación</t>
  </si>
  <si>
    <t>69 lugares intervenidos, señalados en los Planes Regionales de Búsqueda y en el marco acciones de articulación y contribución con otras entidades.</t>
  </si>
  <si>
    <t>16 lugares intervenidos, señalados en los Planes Regionales de Búsqueda y en el marco acciones de articulación y contribución con otras entidades.</t>
  </si>
  <si>
    <t>21 lugares intervenidos, señalados en los Planes Regionales de Búsqueda y en el marco acciones de articulación y contribución con otras entidades.</t>
  </si>
  <si>
    <t>Durante el primer trimestre del año la DTPRI realizó diferentes acciones presenciales que permitieron adelantar acciones humanitarias de búsqueda de personas dadas por desaparecidas. Los lugares intervenidos son los siguientes:
1. La escombrera –Medellín AUTO AI 010 de 2020 de la JEP: Cuatro prospecciones
2. Jardín Cementerio Universal de Medellín AUTO AT 110 de 2020 de la JEP: Un cuerpo recuperado
3. Guaduas - Cundinamarca Plan Regional de San Juanito: Visita de localización en sitio ubicado en la vereda El Escritorio
4. Laboratorio de Osteología Antropológica y Forense de la Universidad de Antioquía -  Medellín AUTO AT 034 de 2020 Medidas Cautelares solicitadas por el MOVICE a la JEP: verificación de contenedores procedentes del Cementerio de Orobajo
5. Resguardo indígena San Lorenzo Auto AT 185 de 2020 de la JEP se realizaron diligencias de localización en catorce (14) lugares:
- Sitio 4 - Comunidad San José
- Sitio 6 A - Comunidad Bermejal Sector el Olival
- Sitio 12C -  Sector Reserva Chuscal  
- Sitio 12 A -  Comunidad Costa Rica
- Sitio 6 B -   Sector San Pablo - Laguna la Sirena 
- Sitio 10 A -  Sector el Tambor  - Comunidad San José
- Sitio 11 B -  Sector Cerro la Libertad
- Sitio 12 B - Sector La Cruz
- Sitio 11 A -  Sector Pie Cerro el Tigre
- Sitio 13 A -  Comunidad Lomitas
- Sitio 18 -  Comunidad de San Jerónimo
- Sitio 11 C -  Sector Cerro Guacas
- Sitio 10 B -  Comunidad San José
- Sitio 8 – Sector El Roble Cerro el Gallo
6. Cementerio “La Dolorosa” Puerto Berrio – Antioquia AUTO SAR AI 023 2020 de la JEP: Reubicación de contenedores y recuperación de 31 cuerpos entregados al INMLCF.
7. Chámeza – Casanare Plan Regional Cerro San José: 1 Prospección que abarco 2000 m2.
8. San Juan de Arama – Meta: Predio La Samaria, de la vereda Quiteve: Una diligencia de localización
Adicional, se adelantaron labores administrativas para la adquisición de para la adquisición de Navegador GNS de mano requeridos para la localización y recuperación de cuerpos.</t>
  </si>
  <si>
    <t>El indicador se encuentra en nivel de sobrecumplimiento, superando la meta propuesta en un 31,3%, equivalente a 5 lugares más intervenidos de los 16 proyectados, lo anterior, debido principalmente a la cantidad de diligencias de localización de lugares realizadas. Esto permite evidenciar la ejecución de labores humanitarias que se encuentra realizando la UBPD en el territorio, siendo en este caso, una victoria temprana dadas las proyecciones en pandemia. Se sugiere fortalecer con la Oficina Asesora de Comunicaciones y Pedagogía la divulgación interna y externa de los hallazgos significativos, con el fin de visibilizar la gestión adelantada por la UBPD ante las personas y organizaciones que buscan, generando a su vez confianza en las partes interesadas.</t>
  </si>
  <si>
    <t>42 lugares intervenidos, señalados en los Planes Regionales de Búsqueda y en el marco acciones de articulación y contribución con otras entidades.</t>
  </si>
  <si>
    <t>Durante el segundo trimestre del año la DTPRI realizó diferentes acciones presenciales que permitieron adelantar acciones humanitarias de búsqueda de personas dadas por desaparecidas. Los lugares intervenidos (21) fueron los siguientes:
1. Curvarado – Chocó  (1 Lugar) oficio 202002006362 remitido por la JEP: 1 localización, 6 prospecciones, 4 diligencias de recuperación y 3 cuerpos recuperados. 
2. Iteviare-Meta Plan Regional Puerto Gaitán: 2 prospecciones no intrusivas aplicando técnica de geofísica, y cinco (5) diligencias de localización en dos lugares:
- Cementerio Veredal del Alto Tillava (1 Lugar)
- Predio en Tivalla (1 Lugar)
3. Plan Regional Montes de María Sucre -Sincelejo se realizaron diligencias de localización en dieciocho (18) lugares:
- Punto 1. Un sitio, un cuerpo. 
- Punto 2. Un sitio, un cuerpo. 
- Punto 3. Un sitio, un cuerpo. 
- Punto 4. Un sitio, dos cuerpos. 
- Punto 5. Dos sitios, uno con un cuerpo y otro con múltiples cuerpos, área de 800mt, zona bombardeo a fuerza pública, número de cuerpos no determinado. 
- Punto 6. Dos sitios, dos cuerpos. 
- Punto 7. Dos sitios, dos cuerpos. 
- Punto 8. Un sitio, un cuerpo, 
- Punto 9. Dos sitios, dos cuerpos. 
- Punto 10. Un sitio, un cuerpo. 
- Punto 11. Área de 1000mt2 con múltiples sitios de disposición, no hay número determinado de cuerpos. 
- Punto 12. Un sitio, dos cuerpos. E58
- Punto 13. Un sitio, un cuerpo. 
- Punto 14. Un sitio, un cuerpo.
- Punto 15. Un sitio, un cuerpo.
- Punto 16. 2 sitios 2 cuerpos 
- Punto 17. Un sitio 1 cuerpo
- Punto 18. Un sitio 2 cuerpos
Se presentaron retrasos en algunas comisiones, ya que por condiciones de salud  y por no presentar el esquema de vacunación completo para el COVID 19, algunos antropólogos líderes de comisión no pudieron salir a campo ya que el area de Gestión Humana no dio la autorización respectiva. La recomendación es completar el esquema y esperar un mes despues de la segunda dósis para poder salir a campo, en ese orden, las comisiones quedaron programadas para finales del tercer trimestre.
Otra situacion que genera retrasos para salir a campo, es que existen solicitudes de búsqueda que no estan contempladas dentro  de los  Planes Regionales de Búsqueda aprobados,  entonces se requiere que la documentación este mas robusta y consistente para poder obtener el permiso de acceso a lugares y el aval de seguridad para salir a campo.
SIn embargo, para dar cumpliento a la meta proyectada para los proximos trimestres,  la DTPRI ha participado activamente aportando su conocimiento técnico forense, en el desarrollo de los diferentes Planes Regionales de Búsqueda y medidas cautelares,  los cuales contemplan planes e informes de hipótesis de localización, planes de intervención, recolección y análisis de información e informes técnicos, rutas de trabajo, gestión de información, análisis espacial de los lugares a intervenir, cronogramas de acceso a terrenos, proyección de acciones, planes operativos, plan de actividades, transporte y destino de los cadáveres a recuperar:
- Plan Regional Centro del Cesar - Curumani
- Plan Regional Pacífico Sur. 
- Plan Regional Norte del Valle del Cauca. 
- Plan Regional Oriente del Cauca. -  Plan de Intervención Santa Leticia Paletará 
- Plan Regional Morrosquillo
- Plan Regional del Sarare
- Plan Regional San Juanito
- Plan Regional de Búsqueda Eje Bananero - Apartadó
- Plan Regional Bagado
- Plan Regional de los Puertos del Magdalena Medio
- Plan Regional Caquetá Sur. 
- Plan Regional Caquetá Centro.
- Plan Regional Caquetá Norte. 
- Plan Regional de la Provincia de García Rovira 
- Plan Regional Magdalena Medio Caldense
- Escombrera  AUTO AI 11 de 2021
- Resguardo Indígena San Lorenzo Auto AT 185 de 2020 de la JEP.
Finalmente,  se adelantaron labores administrativas para la adquisición de Navegador GNS de mano y para las herramientas e insumos requeridos para las acciones de localización, prospección y recuperación de cuerpos.</t>
  </si>
  <si>
    <t>El indicador se encuentra en nivel de cumplimiento óptimo, con un avance al segundo corte del 100%, no obstante, se sugiere precisar y detallar que dificultades han tenido a la hora de implementar acciones humanitarias en terreno, pudiendo de esta forma, establecer cursos de acción y acciones de mejora para los siguientes cortes de medición. así mismo, determinar buenas prácticas que realicen otras entidades involucradas en la búsqueda.
Para facilitar la contabilización de la intervención a lugares, se sugiere desarrollar una matriz en la cual puedan consolidar y estandarizar los lugares que han intervenido y van a intervenir durante la vigencia. Lo anterior, considerando que están utilizando varios sinonimos para lugares, como lo son sitios, áreas o puntos, los cuales pueden llegar a ser confusos a la hora de hacer la sumatoria. Así mismo, esta matriz podría ser un insumo importante para validar la gestión durante el seguimiento posterior a cada intervención.
Finalmente y luego de hacer una revisión metodológica al indicador, se hace necesario evaluar si las localizaciones realmente se consideran como una intervención en el sitio o si únicamente conducen a evaluar el potencial forense y/o a caracterizar los presuntos sitios de ubicación de los cadáveres de las personas dadas por desaparecidas. Si la anterior hipotesis es afirmativa, se haría necesario remitir una solicitud de modificación del indicador y dejar únicamente (prospecciones y recuperaciones). Adicionalmente, esto tambien se enmarca en el Decreto Ley 589/2017, en el cual se afirma que la localización se realiza a personas vivas y no a los sitios o puntos de interes forense.</t>
  </si>
  <si>
    <t>55 lugares intervenidos, señalados en los Planes Regionales de Búsqueda y en el marco acciones de articulación y contribución con otras entidades.</t>
  </si>
  <si>
    <t>63 lugares intervenidos, señalados en los Planes Regionales de Búsqueda y en el marco acciones de articulación y contribución con otras entidades.</t>
  </si>
  <si>
    <t>De acuerdo con el análisis que la UBPD realizó al Decreto Ley 589 de 2017, respecto a las hipótesis de localización y de ubicación, la Unidad de Búsqueda determinó lo siguiente:
El Artículo 2 del Decreto Ley 589 de 2017 “Por el cual se organiza la Unidad de Búsqueda de Personas dadas por desaparecidas en el contexto y en razón del conflicto armado”, indica que “La UBPD tiene por objeto dirigir, coordinar, y contribuir a la implementación de las acciones humanitarias de búsqueda y localización de personas dadas por desaparecidas en el contexto y en razón del conflicto armado que se encuentren con vida, y en los casos de fallecimiento, cuando sea posible, la recuperación, identificación y entrega digna de cuerpos esqueletizados, de acuerdo con las disposiciones contenidas en la Constitución Política y en el presente Decreto Ley, garantizando un enfoque territorial, diferencial y de género”, hace clara la definición de acciones para el caso de personas que se encuentren con vida (localización) y aquellas para las personas fallecidas (recuperación), que incluye per se la fase de prospección). 
En ese orden de ideas,  lo que se consideraba como la fase de localización; ahora ubicación, debe entenderse como una prospección que no utiliza métodos intrusivos, sino aquellos más elementales que se dan en una prospección: el reconocimiento visual de las características que permiten presumir la existencia de un sitio de entierro y en consecuencia interpretar con base en la realidad, que se está frente a un área de interés forense para la búsqueda.
Según lo anterior, a partir del tercer trimestre de esta vigencia, se realizó un ajuste a la metodología de cálculo del indicador 14 "Lugares Intervenidos", aplicando esta nuevo lineamiento. 
Durante el tercer trimestre del año la DTPRI realizó diferentes acciones presenciales que permitieron adelantar acciones humanitarias de búsqueda de personas dadas por desaparecidas. En total se intervinieron (21) lugares:
1. Arauca - PRB del Sarare: Tres prospecciones, seis diligencias de recuperación y seis cuerpos recuperados en los siguientes lugares: Paz de Ariporo (Casanare) (1) - Puerto Jordán (Arauquita)(1) - Puerto Nidia (Fortul, Arauca) Cementerio Veredal de Puerto Nidia (1)
2. Dorada - Caldas (1): PRB de los Puertos del Magdalena Medio y Medidas cautelares AUTO SAR AT 003 del 14 de enero de 2021 y AUTO SARAI 020 del 26 de marzo de 2021: Veintisiete diligencias de recuperación y veintisiete cuerpos recuperados.
3.  Vista Hermosa - Meta (1): Plan de Intervención: Una prospección no intrusiva aplicando técnica de geofísica.
4. Florencia – Caquetá: PRB Caquetá Norte: dos diligencias de recuperación y dos cuerpos recuperados en el Municipio de Puerto Rico (1).
5. Florencia – Caquetá: PRB Caquetá Sur: dos prospecciones en Bello Horizonte (1) y Bahia Solano (1) y una diligencia de recuperación y un cuerpo recuperado en la Vereda Miravalle(1).
6. Tumaco – Nariño: PRB Pacífico Sur: dos prospecciones en el Cementerio de la Vereda Chilví de Tumaco (1) y el Cementerio de San Andrés Hugo Chacón (1).
7. Magdalena - PRB del Magdalena Medio Caldense: ocho prospecciones, ocho diligencias de recuperación y ocho cuerpos recuperados en los siguientes lugares: Corregimiento de San Diego de Samaná (1) - Municipio de Norcasia(1) - Municipio de la Victoria (1) y Municipio La Pradera (1)
8. Bagadó – Chocó: PRB  del Alto y Medio: ocho prospecciones, dos diligencias de recuperación y dos cuerpos recuperados en los siguientes lugares: La Terminal (1) - El Carra (1) - Quebrada Blanca (1) y Churina (1)
9. Tibú -Norte de Santander: PRB Catatumbo: una prospección, una diligencia de recuperación y un cuerpo recuperado en la vereda Las Vegas del corregimiento de La Gabarra (1).
10. San Rafael – Antioquia: PRB Oriente Antioqueño: seis diligencias de recuperación y seis cuerpos recuperados en el Cementerio de San Rafael (1).
11. Puerto Berrio - Cementerio la Dolorosa - Se intevinieron 124 bovedas, logrando recuperar 73 cuerpos, sin embargo, para efectos de este indicador este lugar no será contabilizado, toda vez, que ya fue reportado en el primer trimestre.
Se presentaron las siguientes dificultades durante el período:
-Se presentaron dificultades para obtener toda la documentación jurídica que soporta la titularidad del predio y la demás información para poder acceder a los diferentes lugares.
-Una situación a considerar es que luego de una comisión, los servidores participantes deben pasar por un período de aislamiento (7 días), como medida de prevención y mitigación contra el COVID 19. Esto dificulta una programación más fluida para la asignación de equipos de trabajo a determinadas intervenciones que se superponen a dichos períodos.
- Dificultad en la ubicación de los sitios.
A corte del 30 de septiembre de 2021, se logró el cumplimiento de la meta proyectada, acumulando un cumplimiento de avance del 91.3%, equivalentes a 63 lugares intervenidos, lo que evidencia una gestión más eficiente en el desarrollo de los procedimientos internos de la DTPRI.
Para facilitar la contabilización de la intervención a lugares, se diseñó una matriz en la cual se consolidó y estandarizó los lugares que se han intervenido y los que se van a intervenir durante el último trimestre del año y se actualizó el cronograma de comisiones. Lo anterior, para tener claro la sumatoria de los lugares y asegurar el cumplimiento de la meta. 
Adicional, la DTPRI ha participado activamente aportando su conocimiento técnico forense, en el desarrollo de los diferentes Planes Regionales de Búsqueda y medidas cautelares:
- Plan Regional de Búsqueda del Alto y Medio Atrato
- Plan Regional Caquetá Centro.
- Plan Regional Cúcuta Área metropolitana y Frontera. 
- Plan Regional Catatumbo
- Plan Regional de los Puertos del Magdalena Medio
- Plan Regional Centro del César
- Plan Regional Morrosquillo y Montes de María.
- Plan Regional Oriente del Cauca
- Plan Regional Sur occidente del Casanare
- Plan Regional Área Metropolitana de Cali
- PRB Meta
- PRB Occidente
- Resguardo Indígena San Lorenzo Auto AT 185 de 2020 de la JEP. 
- Paz de Ariporo -  Medica Cautelar  AUTO SAR-AI-026-2021. 
- Escombrera, Medida Cautelar AUTO AI-010 DE 2020
Adicional, se adelantaron labores administrativas para la adquisición de las herramientas e insumos requeridos para las acciones de prospección y recuperación de cuerpos. Proceso SAS-007-2021. 
Finalmente, la DTPRI contribuyó en la construcción de los siguientes documentos enfocados en la búsqueda de personas dadas por desaparecidas con énfasis en el carácter humanitario y extrajudicial de la entidad:
- Propuesta metodológica Consulta Previa Comunidades Negras, Afrocolombianas, Raizales y Palenqueras.
- Proceso Estero San Antonio, revisión de estudios previos y el cronograma propuesto. 
- Guía de requisitos mínimos para la construcción e implementación de Planes Regionales de Búsqueda
- Actualización los procedimientos de prospección y recuperación de cuerpos.</t>
  </si>
  <si>
    <t>El indicador se encuentra en nivel de sobrecumplimiento, ya que de los 55 lugares previstos para intervenir al 30 de septiembre, han logrado intervenir 63, equivalentes al 114,5% al trimestre y acumulado el indicador cuenta con un avance anual acumulado del 91,3%, lo que permite inferir que la meta de 69 lugares para 2021 será cumplida en lo que resta de la vigencia. Frente a las dificultades y fortalezas se sugiere lo siguiente:
1. Establecer mesas de trabajo con los servidores de la Oficina Asesora de Planeación, para evaluar la posible estandarización de los documentos construidos por la DTPRI, por ejemplo el proceso del Estero San Antonio o la Guia de requisitos mínimos para la construcción e implementación de Planes Regionales de Búsqueda, lo anterior, considerando que estos documentos pueden ajustar o mejorar los hasta ahora construidos en el Modelo de Operación por Procesos de la UBPD.
2. Establecer una sesión de trabajo con la Subdirección de Gestión Humana y la Aseguradora de Riesgos Laborales para evaluar si al estar los servidores vacunados aún debería permanecer el período de aislamiento de 7 días, como medida de prevención y mitigación contra el COVID 19, lo anterior, considerando que la programación de intervenciones en territorio se complejiza sin los equipos de trabajo permanentemente.
3. Establecer mesas de trabajo en conjunto con la SGTT y la Oficina Asesora Jurídica para determinar rutas de trabajo encaminadas a eliminar reprocesos y cuellos de botella relacionados con las autorizaciones para el acceso a lugares. Esto permitirá encontrar puntos en común y pautas de trabajo que mejorarán los tiempos de intervención en lugares o sitios de interes forense.</t>
  </si>
  <si>
    <t>84 lugares intervenidos, señalados en los Planes Regionales de Búsqueda y en el marco acciones de articulación y contribución con otras entidades.</t>
  </si>
  <si>
    <t>Durante el cuarto trimestre del año la DTPRI realizó diferentes acciones presenciales que permitieron adelantar acciones humanitarias de búsqueda de personas dadas por desaparecidas. En total se intervinieron (21) lugares:
- Cementerio Santísima Trinidad de Curumaní Cesar– PRB Centro del Cesar: una (1) prospección, dieciséis (16) acciones de recuperación y dieciséis (16) cuerpos recuperados
- Cementerio de Santo Domingo – Antioquia - Medidas cautelares JEP en el AUTO AI 010 de 2020 y AUTO AI 041 de 2021: dieciocho 18 acciones de recuperación y dieciocho 18 cuerpos recuperados.
- Cementerio San José de Paz de Ariporo -  Casanare - Medida cautelar Auto SARV-AI-026-2021 -  Auto SAR-AT-201-2021: una (1) prospección.
- Vereda del Carmen – San Juanito - Meta – PRB San Juanito: una (1) prospección, una (1) acción de recuperación y un (1) cuerpo recuperado.
- Carmen de Bolívar - Bolívar - PRB Montes de María y Morrosquillo: siete (7) prospecciones, una (1) acción de recuperación y un (1) cuerpo recuperado en los siguientes lugares: Municipio de Ovejas, Municipio de Chalán, Municipio de Morroa, Vereda del Tesoro, Macayepos  - Carmen de Bolivar
- Cementerio La Unión Peneya – La Montañita – Caquetá - PRB Caquetá Centro Medida Cautelar Auto 205/2021 de la JEP: trece (13) acciones de recuperación y diez (10) cuerpos recuperados.
- Cementerio Municipal de San Juanito, Meta, PRB San Juanito: hallazgo fortuito - una (1) acción de recuperación y un (1) cuerpo recuperado.
- Cementerio de Puerto Jordán – Arauquita – PRB Sarare: una (1) prospección, una (1) acción de recuperación y un (1) cuerpo recuperado.
- Municipio de Concepción y Municipio Labateca, Norte de Santander – PRB Área Metropolitana de Cúcuta: dos (2) acciones de recuperación y cinco (5) cuerpos recuperados en los siguientes lugares: Cementerio Comunitario Carabobo y Vereda Caracolito, Municipio de Labateca.
- Veredas Las Conchas del municipio de El Bagre- Antioquia – Solicitud ET Montería Plan Nacional de búsqueda incluido en lugares del RNFCIS: una (1) prospección.
- Vereda Lucitania - Lejanías – Meta – PRB Centro Oriente del Meta: una (1) prospección, tres (3) acciones de recuperación y tres (3) cuerpos recuperados.
- Vereda Santa Rosa Rio Mejicano Tumaco – Nariño- PRB de Pacífico Nariñense: cinco (5) prospecciones, tres (3) acciones de recuperación y tres (3) cuerpos recuperados
- Cabecera municipal del bordo Municipio de Patia. Cauca – PRB del Oriente del Cauca: cinco (5) acciones de recuperación y cinco (5) cuerpos recuperados en los cementerios Jardines del recuerdo y Jardines de la inmaculada
- Cementerio De Aguazul Casanare -PRB Suroccidente del Casanare: una (1) de prospección.
- Isla pájaros (Isla Calavera) Estero San Antonio – Buenaventura-PRB Pacífico Medio: una (1) prospección, una (1) acción de recuperación y un (1) cuerpo recuperado
Se actualizó matriz de lugares intervenidos para facilitar la contabilización de la intervención a lugares y, asegurar que no se estén reportando lugares ya reportados en anteriores reportes. 
Adicional, la DTPRI ha participado activamente aportando su conocimiento técnico forense, en el desarrollo de los diferentes Planes Regionales de Búsqueda y medidas cautelares:
- Plan Regional Sarare.
- Plan Regional Morrosquillo y Montes de María.
- Plan Regional de Búsqueda del Alto y Medio Atrato 
- Plan Regional Sur occidente del Casanare
- Plan Regional de Búsqueda del sur Huila
- Plan Regional de los Puertos del Magdalena Medio
- Plan Regional Caquetá Norte
- Plan Regional Caquetá Sur.
- Plan regional Catatumbo
- Resguardo Indígena San Lorenzo Auto AT 185 de 2020 de la JEP. 
Adicional, se adelantaron labores administrativas para la adquisición de las Herramientas e insumos requeridos para las acciones de prospección y recuperación de cuerpos. Proceso Secop UBPD SAS - 07 -2021 – Contrato 242-21.
Finalmente, la DTPRI contribuyó en la construcción de los siguientes documentos enfocados en la búsqueda de personas dadas por desaparecidas con énfasis en el carácter humanitario y extrajudicial de la entidad:
-Participación en las asambleas departamentales en el marco del convenio 253-2021 entre la UT Ser Negro es más Pacífico y la UBPD (Mitú y Armenia), con el fin de llevar a cabo la ruta metodológica de la consulta previa entre la Unidad de Búsqueda de Personas dadas por Desaparecidas (UBPD) y la Comisión Sexta del Espacio Nacional de Consulta Previa para Comunidades Negras, Afrocolombianas, Raizales y Palenqueras. 
- Mesas técnicas semanales al seguimiento Componente 2 Proyecto OIM EQUITAS.
- Sistema de información Misional (Delegados por Módulos)</t>
  </si>
  <si>
    <t>El indicador finalizó la vigencia con nivel óptimo de cumplimiento, superando incluso la meta de intervención de lugares en 15 adicionales a los 69 inicialmente proyectados. Esto representó un cumplimiento del 121,7%, siendo positivo para el cumplimiento del indicador y para la estrategia asociada. Frente a los soportes remitidos, se resalta que las sugerencias de la Oficina Asesora de Planeación fueron materializadas durante la vigencia, permitiendo así mejores la lectura de los resultados del indicador.
Frente a la dificultad presentada, relacionada con los contratiempos generados en cuanto a la rutas y desplazamiento de los vehículos y conductores, se sugiere tener previsto planes de contingencia que permitan sobrellevar dichos percanses, así mismo, evaluar si esta situación ha sido analizada o ducumentada en los riesgos de gestión de la UBPD.</t>
  </si>
  <si>
    <t>Principales logros durante la vigencia:
- A corte del 31 de diciembre de 2021, se logró el cumplimiento de la meta, acumulando un cumplimiento de avance del 121.7%, equivalentes a 84 lugares intervenidos, lo que evidencia una gestión más eficiente en el desarrollo de los procedimientos internos de la DTPRI.
- Mejora en la articulación interna para la planeación y ejecución de acciones humanitarias entre los técnicos y el Coordinador y Director técnico de Prospección, recuperación e identificación.
Dificultades presentadas durante la vigencia:
-  Se presentaron retrasos en algunas comisiones, ya que por condiciones de salud algunos servidores tuvieron que estar en aislamiento por contagio y/o  sospechas de contagios por  COVID 19.
- Dificultades en terreno en cuanto a la rutas y desplazamiento de los vehículos y conductores, generando retrasos e incluso la imposibilidad de su operación en los municipios donde se desarrollan las acciones humanitarias en campo.</t>
  </si>
  <si>
    <t>15</t>
  </si>
  <si>
    <t>Número de cuerpos recuperados</t>
  </si>
  <si>
    <t>200 cuerpos recuperados</t>
  </si>
  <si>
    <t>51cuerpos recuperados</t>
  </si>
  <si>
    <t>32 cuerpos recuperados</t>
  </si>
  <si>
    <t>Durante el primer trimestre se recuperaron 32 cuerpos, a partir de las prospecciones y diligencias de recuperación realizadas asociados a medidas cautelares:
1. Se realizó acción humanitaria en el Jardín Cementerio Universal de Medellín, realizando una diligencia de recuperación en la zona 29 A, la cual se encuentra bajo las medidas cautelares de la JEP AUTO AT 110 de 2020 del 29 de julio de 2020, logrando la recuperación de una estructura de origen humano, el cual fue entregado al INMLCF de la ciudad de Medellín.
2. Se realizaron acciones humanitarias lideradas por la Unidad de Búsqueda de Personas dadas por Desaparecidas (UBPD) y en coordinación con la Unidad de Investigación y Acusación de la Jurisdicción Especial para la Paz (UIA-JEP) en el cementerio de “La Dolorosa” del municipio de Puerto Berrio, referentes al apoyo a las medidas cautelares proferidas por la JEP en el AUTO SAR AI 023 del 15 de octubre 2020, que protegen 356 sitios de interés forense al interior de este camposanto donde se presume la ubicación de personas dadas por desaparecidas, la UBPD llevó a cabo del 15 al 26 de marzo de 2021, la tercera fase de la intervención propuesta para los contenedores reubicados de las celdas de custodia H y R, concerniente al abordaje antropológico forense de los cadáveres allí dispuestos, recuperando y entregando 31 cuerpos al Instituto Nacional de Medicina Legal y Ciencias Forenses (INMLCF).
Adicional, se adelantaron labores administrativas para la adquisición de Navegador GNS de mano, requeridos para la localización y recuperación de cuerpos.</t>
  </si>
  <si>
    <t>El indicador se encuentra en nivel de riesgo para su cumplimiento, recuperando en este caso 32 cuerpos, equivalentes al 62,7% de los 51 cuerpos proyectados para este trimestre, en este caso, se sugiere iniciar a implementar acciones de recuperación en el marco de los planes regionales de búsqueda de la UBPD, diferentes a las efectuadas entorno a las medidas cautelares. Para el segundo trimestre se debe prever la recuperación de 138 cuerpos (19 pendientes del primer trimestre y 119 previstos para el 2do trimestre), nivelando el rezago presente.
Por último, se sugiere incluir los cuerpos recuperados dentro de las acciones desarrolladas para impulsar el proceso de identificación del indicador 17 en los siguientes trimestres.</t>
  </si>
  <si>
    <t>119 cuerpos recuperados</t>
  </si>
  <si>
    <t>61 cuerpos recuperados</t>
  </si>
  <si>
    <t>Durante el segundo trimestre se recuperaron 29 cuerpos, a partir de las prospecciones y diligencias de recuperación realizadas asociados a medidas cautelares:
1. Implementación de plan operativo de intervención técnico forense para las acciones humanitarias de 1 localización, 6 prospecciones, 4 diligencias de recuperaciones y 3 cuerpos recuperados, asociadas al oficio 202002006362 recibido por la UBPD el 21 de octubre del 2020, remitido por la Jurisdicción Especial para la Paz - JEP la documentación y actividades adelantadas por la UIA, enmarcadas en el Expediente Caso 04: Situación Territorial de la Región Urabá de la SRVR. - Curvarado Chocó.
2. Se dio continuidad con las acciones humanitarias lideradas por la UBPD y en coordinación con UIA-JEP en el cementerio de “La Dolorosa” del municipio de Puerto Berrio, referentes al apoyo a las medidas cautelares proferidas por JEP en el AUTO SAR AI 023 del 15 de octubre 2020, se llevó a cabo del 03 al 12 de mayo de 2021, fase de intervención propuesta, concerniente al abordaje antropológico forense de los cadáveres allí dispuestos, recuperando 12 cuerpos.
3. Se dio continuidad a lo indicado en el AUTO AT 034 de 2020 del 10 de marzo de 2020; en la ciudad de Medellín – Antioquía y en el marco de las Medidas Cautelares solicitadas por el MOVICE a la JEP, se llevaron a cabo labores de la verificación de contenedores procedentes del Cementerio de Orobajo que se encontraban en el Laboratorio de Osteología Antropológica y Forense de la Universidad de Antioquía, realizando entrega de 14 cuerpos al INMLCF.
Se presentaron retrasos en algunas comisiones, ya que por condiciones de salud  y por no presentar el esquema de vacunación completo para el COVID 19, algunos antropólogos líderes de comisión no pudieron salir a campo ya que el area de Gestión Humana no dio la autorización respectiva. La recomendación es completar el esquema y esperar un mes despues de la segunda dósis para poder salir a campo, en ese orden, las comisiones quedaron programadas para finales del tercer trimestre.
Otra situacion que genera retrasos para salir a campo, es que existen solicitudes de búsqueda que no estan contempladas dentro  de los  Planes Regionales de Búsqueda aprobados,  entonces se requiere que la documentación este mas robusta y consistente para poder obtener el permiso de acceso a lugares y el aval de seguridad para salir a campo; adicional, si bien se aplica las estrategias en el momento de la gestión en campo, pero las hipótesis planteadas no son las esperadas, lo que genera desviación en el resultado.
Sin embargo, el grupo interno de prospección y recuperación en coordinación con el Director Técnico generaron un cronograma de recuperaciones para los proximos trimestres, con el fin de dar cumplimiento a la meta proyectada y así poder subsanar el rezago de 58 cuerpos que tenemos a la fecha en el indicador.
Adicional, se adelantaron labores administrativas para la adquisición de para la adquisición de Navegador GNS de mano y para las herramientas e insumos requeridos para las acciones de localización, prospección y recuperación de cuerpos.</t>
  </si>
  <si>
    <t>El indicador se encuentra en nivel de riesgo para su cumplimiento, de los 119 cuerpos proyectados a recuperar con corte al 30 de junio, tan solo se recuperaron 61, equivalentes al 51%, de continuar esta tendencia, el último corte puede resultar crítico para el indicador y para las expectativas que tienen las partes interesadas en la entidad. Se valoran las acciones que se están desarrollando para mitigar el riesgo de que se continúe presentando esta tendencia, ejemplo de ello, la materialización de un cronograma de recuperaciones en territorio, no obstante, se sugiere precisar y detallar que dificultades han tenido a la hora de implementar acciones humanitarias en terreno, en especial para los Planes Regionales de la UBPD, pudiendo de esta forma, establecer cursos de acción y acciones de mejora para los siguientes cortes de medición.
De otra parte, se sugiere analizar si la implementación de acciones humanitarias producto de medidas cautelares no afecta o reduce la capacidad de acción para llevar a cabo los Planes Regionales de la UBPD, en este mismo orden, se sugiere establecer dificultades internas para el desarrollo de Planes Regionales y a su vez, las buenas prácticas que han desarrollado otras entidades en el marco de los procesos de búsqueda.
Frente al diagnóstico encontrado "...hipótesis planteadas no son las esperadas, lo que genera desviación en el resultado", se sugiere establecer mesas de trabajo con la DTIPLB para determinar cuáles están siendo las principales dificultades o la causa raíz para que estas hipótesis no estén siendo eficaces; por ejemplo, si no están desarrollando labores previas de ubicación de lugares para confirmar un sitio de interés forense o si falta capacitación forense a quienes desarrollan esta labor de generación de hipótesis.
Por último, se recuerda que para el tercer trimestre se tiene prevista la meta acumulada de recuperar 180 cuerpos, por lo que en 3 meses tendrían que recuperar 119 cuerpos para normalizar el indicador.</t>
  </si>
  <si>
    <t>180 cuerpos recuperados</t>
  </si>
  <si>
    <t>187 cuerpos recuperados</t>
  </si>
  <si>
    <t xml:space="preserve">Durante el tercer trimestre se recuperaron 126 cuerpos, a partir de las prospecciones y diligencias de recuperación realizadas asociados a planes regionales de búsqueda y medidas cautelares así:
1. Se desarrollaron acciones humanitarias de prospección de tres sitios de disposición de cuerpos NI y caracterización geo-espacial de cementerios, en los siguientes lugares: Tame (Arauca), Paz de Ariporo (Casanare) y Puerto Nidia (Fortul, Arauca). Así mismo, se llevó a cabo acciones humanitarias de recuperación de 6 cuerpos de PDD en el cementerio de Puerto Nidia (Fortul, Arauca) y entregados al INMLCF asociados al PRB del Sararé.
2. Dando continuidad a las acciones humanitarias lideradas UBPD, referentes al apoyo a las medidas cautelares proferidas por la Jurisdicción Especial para la Paz en los AUTO SAR AI 023 del 15 de octubre 2020, AUTO SAR AT 003 del 14 de enero de 2021 y AUTO SARAI 020 del 26 de marzo de 2021, los cuales protegen sitios de interés forense localizados al interior de camposantos en los municipios de La Dorada. Para esta fase particular se realizaron acciones humanitarias de recuperación de 27 cadáveres en condición de no identificados entregados al INMLCF.
3. En el marco del Plan Regional de Búsqueda de Personas dadas por Desaparecidas de Caquetá Norte, Sur y Centro, se adelantaron las siguientes acciones humanitarias: dos (2) prospecciones en Bello Horizonte y Bahía, tres (3) diligencias de recuperación y tres (3) cuerpos recuperados, dos (2) en Puerto Rico y uno (1) en Valparaíso.
4. En el marco del Plan Regional de Búsqueda de Personas dadas por Desaparecidas del Magdalena Medio Caldense que involucra los municipios de Samaná, Victoria, Norcasia y La Dorada, se adelantaron las siguientes acciones humanitarias: ocho (8) prospecciones, ocho (8) diligencias de recuperación y ocho (8) cuerpos recuperados.
5. En el marco del Plan Regional de Búsqueda del Alto y Medio Atrato, se realizaron las siguientes acciones humanitarias: ocho (8) prospecciones, dos (2) diligencias de recuperación y dos (2) cuerpos recuperados en Bagadó – Choco.
6. En el marco del Plan Regional de Búsqueda del Catatumbo se realizó comisión en la vereda Las Vegas del corregimiento de La Gabarra del municipio de Tibú, vereda Tarra (Norte de Santander) adelantando las siguientes acciones humanitarias: una (1) prospecciones, una (1) diligencia de recuperación y un (1) cuerpo recuperado.
7. En el marco del Plan Regional de Búsqueda de Personas dadas por Desaparecidas de Oriente Antioqueño, se adelantaron las siguientes acciones humanitarias: seis (6) diligencias de recuperación y seis (6) cuerpos recuperados en el Cementerio de San Rafael.
8. Dando continuidad a las acciones humanitarias lideradas por la UBPD y en coordinación con UIA-JEP en el cementerio de “La Dolorosa” del municipio de Puerto Berrio,  a la luz de las medidas cautelares proferidas por JEP en el AUTO SAR AI 023 del 15 de octubre 2020, se  llevó a cabo del 13 al 27 de septiembre de 2021 la cuarta fase de la intervención propuesta para  las bóvedas ubicadas en los pabellones de caridad Q, R y S, realizando 124 diligencias de recuperación y recuperando 73 cuerpos al INMLCF.
Se presentaron las siguientes dificultades durante el período:
-Se presentaron dificultades para obtener toda la documentación jurídica que soporta la titularidad del predio y la demás información para poder acceder a los diferentes lugares.
-Una situación a considerar es que luego de una comisión, los servidores participantes deben pasar por un período de aislamiento (7 días), como medida de prevención y mitigación contra el COVID 19. Esto dificulta una programación más fluida para la asignación de equipos de trabajo a determinadas intervenciones que se superponen a dichos períodos.
-Dificultad en la ubicación de los sitios.
A corte del 30 de septiembre de 2021, se logró el cumplimiento de la meta proyectada, levantando el rezago de los anteriores trimestres (58 cuerpos), acumulando un cumplimiento de avance del 93.5%, equivalentes a 187 cuerpos recuperados, lo que evidencia una gestión más eficiente en el desarrollo de los procedimientos internos de la DTPRI.
Adicional, para dar cumplimiento a la meta proyectada, la DTPRI ha participado activamente aportando su conocimiento técnico forense, en el desarrollo de los diferentes Planes Regionales de Búsqueda y medidas cautelares:
- Plan Regional de Búsqueda del Alto y Medio Atrato
- Plan Regional Caquetá Centro.
- Plan Regional Cúcuta Área metropolitana y Frontera. 
- Plan Regional Catatumbo
- Plan Regional de los Puertos del Magdalena Medio
- Plan Regional Centro del César
- Plan Regional Morrosquillo y Montes de María.
- Plan Regional Oriente del Cauca
- Plan Regional Sur occidente del Casanare
- Plan Regional Área Metropolitana de Cali
- PRB Meta
- PRB Occidente
- Resguardo Indígena San Lorenzo Auto AT 185 de 2020 de la JEP. 
- Paz de Ariporo -  Medica Cautelar  AUTO SAR-AI-026-2021. 
- Escombrera, Medida Cautelar AUTO AI-010 DE 2020
Finalmente, se adelantaron labores administrativas para la adquisición de las herramientas e insumos requeridos para las acciones de prospección y recuperación de cuerpos. Proceso SAS-007-2021. </t>
  </si>
  <si>
    <t>El indicador se encuentra en nivel de cumplimiento óptimo, no solo eliminando el razago obtenido en el trimestre pasado, sino que se supera la meta trimestral acumulada de 180 cuerpos recuperados, alcanzando a recuperar 187 en total, equivalentes al 103,9%, quedando a tan solo 13 cuerpos de cumplir el 100% de la meta prevista para el 2021. Se resalta como punto positivo que gran mayoría de los cuerpos recuperados obedecen a labores y gestión propia de la UBPD en el marco de los Planes Regionales de Búsqueda.
Frente a las dificultades presentadas, se reiteran las sugerencias descritas en el indicador 14, las cuales se encuentran relacionadas con los tiempos de prevención de los 7 días para servidores y a las dificultades para poder obtener autorización de acceso a lugares.
Se sugiere iniciar conversaciones con el INMLCF para determinar cómo se llevará la custodia, almacenamiento y cuidado de los cuerpos que se han entregado a esta entidad, lo anterior, considerando que esta entidad no cuenta con espacios idoneos para realizar este proceso.</t>
  </si>
  <si>
    <t>256 cuerpos recuperados</t>
  </si>
  <si>
    <t xml:space="preserve">Durante el cuarto trimestre se recuperaron 69 cuerpos, a partir de las prospecciones y acciones de recuperación realizadas asociados a planes regionales de búsqueda y mediada cautelares:
- En el marco del Plan Regional de Búsqueda del Centro del César, se realizaron las siguientes acciones humanitarias: una (1) prospección aplicando método geofísico no intrusivo, dieciséis (16) acciones de recuperación y dieciséis (16) cuerpos recuperados en el Cementerio Santísima Trinidad de Curumaní interviniendo un osario familiar y osarios comunes.
- Dando continuidad a las acciones humanitarias lideradas por la UBPD y en coordinación con la JEP y los representantes de la Secretaría de Justicia Restaurativa de la Secretaría de la No-Violencia de la Alcaldía de Medellín, referentes al apoyo a las medidas cautelares proferidas por JEP en el AUTO AI 010 de 2020 del 11 de agosto de 2020 y en el AUTO AI 041 de 2021 del 09 de agosto de 2021, se intervinieron 18 sitios de interés forense (bóvedas o nichos) en el cementerio de Cementerio de Santo Domingo – Antioquia,  logrando la recuperación de 18 cuerpos.
- En marco del Plan Regional de Búsqueda de San Juanito, Meta. se realizaron las siguientes acciones humanitarias: una (1) prospección, una (1) acciones de recuperación y un (1) cuerpo recuperado. 
- En marco del PRB Montes de María y Morrosquillo se realizaron las siguientes acciones humanitarias: siete (7) prospecciones, una (1) acción de recuperación y un (1) cuerpo recuperado, en el municipio Vereda el tesoro – Carmen de Bolívar.
- En marco del PRB Caquetá Centro y a la Medida Cautelar Auto 205/2021 de la JEP, se realizaron las siguientes acciones humanitarias trece (13) acciones de recuperación y diez (10) cuerpos recuperados en el Cementerio La Unión Peneya.
- En el marco de la medida cautelar proferida al Jardín Cementerio Universal de Medellín mediante el Auto AT 110 de 2020, se realizaron siete (7) prospecciones en sitios de interés forense en las zonas 20 y 21, con el fin de revisar y contrastar los hallazgos obtenidos con base en la información recabada previamente, dos (2) acciones de recuperación y dos (2) cuerpos recuperados.
- En el marco del Plan Regional de Búsqueda San Juanito, se realizó una (1) acción de recuperación correspondiente a un hallazgo fortuito en el Cementerio Municipal de San Juanito logrando recuperar un (1) cuerpo. 
- En el marco del Plan Regional del Sarare se realizaron las siguientes acciones humanitarias en el Cementerio de Puerto Jordán Puerto – Arauquita: una (1) prospección, una (1) acción de recuperación y un (1) cuerpo recuperado.
- En marco del Plan Regional de Búsqueda Área Metropolitana de Cúcuta se realizaron las siguientes acciones humanitarias en el Cementerio Comunitario Carabobo - Municipio de Concepción:  dos (2) acciones de recuperación y cinco (5) cuerpos recuperados.
- En el marco del Plan Regional de Búsqueda Centro Oriente del Meta, se realizaron una (1) prospección, tres (3) acciones de recuperación y tres (3) cuerpos recuperados en la Vereda Lucitania Lejanías - Meta
- En el marco PRB de Pacífico Nariñense, se realizaron cinco (5) prospecciones, tres (3) acciones de recuperación y tres (3) cuerpos recuperados en la Vereda Santa Rosa - Rio Mejicano -Tumaco   - Nariño 
- En el marco del Plan Regional de Búsqueda del Oriente del Cauca se realizaron las siguientes acciones humanitarias en el cementerio Jardines del recuerdo y Jardines de la inmaculada en la Cabecera municipal del Bordo Municipio de Patía. Cauca: cinco (5) acciones de recuperación y cinco (5) cuerpos recuperados
- En el marco de la Medidas Cautelar AUTO 110 de 2020 JEP en el Cementerio Universal en Medellín se realizaron las siguientes acciones humanitarias: una (1) acción de recuperación y dos (2) cuerpos recuperados.
- En marco Plan Regional de Búsqueda Pacífico Medio se realizó una (1) prospección, una (1) acción de recuperación y un (1) cuerpos recuperados en la Isla pájaros (Isla Calavera) Estero San Antonio – Buenaventura.
Adicionalmente, se realizaron las siguientes acciones de prospección sin recuperación de cuerpos:
- Se llevó a cabo una prospección en el cementerio San José del municipio de Paz de Ariporo, en el marco de la medida cautelar establecida mediante el Auto SARV-AI-026-2021 -  Auto SAR-AT-201-2021.
- Solicitud urgente del ET Montería para realizar para la recuperación inmediata de un cadáver esqueletizado hallado fortuitamente en la vereda Las Conchas, municipio El Bagre. Antioquia, se realizaron las siguientes acciones: una (1) prospección sin recuperación de cuerpo.
- En el marco de la Medida Cautelar Auto AT 185 de 2020 de la JEP en el Resguardo Indígena - San Lorenzo –Caldas, se realizaron seis (6) acciones de prospección.
- En el marco del Plan Regional de Búsqueda del Suroccidente del Casanare en el Cementerio De Aguazul Casanare se realizó una (1) de prospección.
Adicional, la DTPRI ha participado activamente aportando su conocimiento técnico forense, en el desarrollo de los diferentes Planes Regionales de Búsqueda y medidas cautelares:
- Plan Regional de búsqueda Sarare.
- Plan Regional Morrosquillo y Montes de María.
- Plan Regional de Búsqueda del Alto y Medio Atrato 
- Plan Regional Sur occidente del Casanare
- Plan Regional de Búsqueda del sur Huila
- Plan Regional de los Puertos del Magdalena Medio
- Plan Regional Caquetá Norte
- Plan Regional Caquetá Sur.
- Plan Regional Sarare.
- Plan regional Catatumbo
- Resguardo Indígena San Lorenzo Auto AT 185 de 2020 de la JEP. 
Adicional, se adelantaron labores administrativas para la adquisición de las Herramientas e insumos requeridos para las acciones de prospección y recuperación de cuerpos. Proceso Secop UBPD SAS - 07 -2021 – Contrato 242-21.
</t>
  </si>
  <si>
    <t>El indicador finalizó la vigencia con nivel óptimo de cumplimiento, superando incluso la meta de cuerpos recuperados en 56 adicionales a los 200 inicialmente proyectados. Esto representó un cumplimiento del 128%, siendo positivo para el cumplimiento del indicador y para la estrategia asociada. Una vez revisadas las cifras entre la OAP y la DTPRI, coinciden tanto en el reporte, avance y en las matrices de seguimiento ajustadas y remitidas por la DTPRI.
Frente a la dificultad presentada, relacionada con los contratiempos generados en cuanto a la rutas y desplazamiento de los vehículos y conductores, se sugiere tener previsto planes de contingencia que permitan sobrellevar dichos percanses, así mismo, evaluar si esta situación ha sido evaluada o ducumentada en los riesgos de gestión de la UBPD.
Se sugiere establecer una linea base de este indicador y determinar con relación al universo, a qué retos se enfrenta la UBPD en materia de búsqueda a futuro. Esto permitirá generar un contexto y planear a largo plazo la búsqueda y recuperación de cuerpos de personas desaparecidas en Colombia. Adicionalmente, se sugiere realizar monitoreo permanente a la disposición de los cuerpos entregados al INMLCF.</t>
  </si>
  <si>
    <t>Principales logros durante la vigencia:
A corte del 31 de diciembre de 2021, se logró el cumplimiento de la meta proyectada, acumulando un cumplimiento de avance del 128%, equivalentes a 256 cuerpos recuperados, superado la meta en 56 cuerpos, lo que evidencia una gestión más eficiente en el desarrollo de los procedimientos internos de la DTPRI.
- Mejora en la articulación interna para la planeación y ejecución de acciones humanitarias entre los técnicos y el Coordinado y Director técnico de Prospección, recuperación e identificación.
Dificultades presentadas durante la vigencia:
-  Se presentaron retrasos en algunas comisiones, ya que por condiciones de salud algunos servidores tuvieron que estar en aislamiento por contagio y/o  sospechas de contagios por  COVID 19.
- Dificultades en terreno en cuanto a la rutas y desplazamiento de los vehículos y conductores, generando retrasos e incluso la imposibilidad de su operación en los municipios donde se desarrollan las acciones humanitarias en campo.</t>
  </si>
  <si>
    <t>16</t>
  </si>
  <si>
    <t>Número de personas con vida identificadas, relacionadas en las hipótesis de localización y en articulación con otras entidades.</t>
  </si>
  <si>
    <t>4 personas con vida identificadas, relacionadas en las hipótesis de localización y en articulación con otras entidades.</t>
  </si>
  <si>
    <t>Durante el primer trimestre la DTPRI no realizó verificación de identidad a casos de Personas Encontradas con Vida, sin embargo, participó en mesas inter direcciones en casos de PEV de la siguiente manera:
- La DTPRI contribuyó en la construcción de la metodología de diálogo orientadas al abordaje del proceso verificación de identificación para PEV y posible reencuentro en el ET San José del Guaviare.
- La DTPRI contribuyó con observaciones encaminadas al proceso de verificación de identidad en los posibles casos de reencuentros de PEV en el ET Villavicencio
- La DTPRI contribuyó en la construcción del plan de localización, contacto, identificación y reencuentro de un caso PEV en el ET Cúcuta – Magdalena Medio, en el cual se dan a conocer acciones para la verificación de identidad.
Adicional, el grupo de identificación de la DTPRI sostuvo reuniones internas (18 y 23 de marzo) para dar a conocer los casos relacionados con PEV, el estado de los mismos y acciones para impulsar la identificación.
Se construyó la matriz “Seguimiento a personas encontradas vivas” como herramienta de control para el seguimiento a los casos relacionados con PEV.</t>
  </si>
  <si>
    <t>El indicador no cuenta con nivel de cumplimiento para el primer corte, lo anterior, considerando que no existía meta prevista para el trimestre. Los avances registrados evidencian las labores previas de planeación, las cuales permitirán dar cumplimiento de la meta en los próximos cortes de medición. En todo caso, se sugiere programar con suficiente antelación el envío de muestras al INMLCF.de las PEV para su respectiva identificación, lo anterior, considerando los tiempos de procesamiento que tiene esta entidad.</t>
  </si>
  <si>
    <t>1 persona con vida identificada, relacionada en las hipótesis de localización y en articulación con otras entidades.</t>
  </si>
  <si>
    <t xml:space="preserve">Durante el segundo trimestre la Dirección Técnica de Prospección, recuperación e identificación realizó la verificación de identidad de una persona encontrada con vida en la territorial magdalena medio – ET Cúcuta. El método utilizado para la verificación de identidad fue mediante toma de muestra perfil genético analizado por el perito en genética del INMLCF. Adicional, al comparar la información aportada por las personas que buscan sobre la PDD, vs los hallazgos que describen a la PEV más la información aportada por el mismo, se determina que existen consistencias con respecto a:
- Perfil biológico: sexo, edad y talla.
- Lugar de nacimiento de la PEV.
- Información núcleo familiar
- La relación del parentesco biológico entre el perfil genético del familiar de la PDD y la PEV.
Por otra parte, la DTPRI participó en mesas inter direcciones en casos de PEV de la siguiente manera:
- La DTPRI contribuyó en la construcción de documentos que contienen el resumen de los casos PEV de la Territorial de Villavicencio, se incluyeron acciones dentro del proceso de verificación de identidad en PEV.
- EL 19 de mayo se sostuvo reunión con la AT Oriente 2- Equipo Territorial Villavicencio y el ET San José del Guaviare - caso ID 1458, para determinar la competencia de la Unidad frente al caso, ya que se encontraron diferentes situaciones relacionadas con la solicitud de búsqueda que se hace necesario revisarlas con las DT y la SGTT y definir las acciones de cierre para dicha SB. 
- La DTPRI contribuyó en la construcción de la metodología para el abordaje del proceso verificación de identificación para PEV y posible reencuentro en el ET de Arauca como parte de la implementación del Plan Regional de búsqueda , en el cual se establecieron las acciones a seguir, una vez definida la competencia por parte de la UBPD.
Adicional, el grupo de identificación de la DTPRI sostuvo reunión interna (09 de junio 2021) para realizar seguimiento de casos PEV, socializando brevemente los casos que cada referente está llevando, generando puntos de acuerdo y compromisos de seguimiento. Se actualizó la matriz “Seguimiento a personas encontradas vivas” como herramienta de control para el seguimiento a los casos relacionados con PEV y se solicitó a la SGTT apoyo para recopilar información con nuevos casos y con las acciones adelantadas con Personas Encontradas Vivas (PEV), que exista en las diferentes Agrupaciones Territoriales y Equipos Territoriales.
Finalmente, la DTPRI realizó algunos ajustes al procedimiento de verificación de identidad para personas encontradas con vida. </t>
  </si>
  <si>
    <t>El indicador se encuentra en nivel óptimo de cumplimiento, El avance cualitativo permite evidenciar el trabajo que se encuentra realizando la DTPRI para mejorar los procesos y procedimientos establecidos para encontrar e identificar posibles personas con vida.
Con relación a la construcción de la metodología para el abordaje del proceso verificación de identificación para PEV y posible reencuentro en el ET de Arauca, se sugiere establecer si esta metodología es un insumo estándar para todos los casos o si hace parte de la implementación de un Plan Regional o de un plan de trabajo aislado para este caso. Lo anterior, con el propósito de estandarizar, de requerirse, este tipo de abordajes para las próximas verificaciones de identidad y posibles reencuentros con el equipo que acompaña la implementación del Sistema de gestión y el modelo de operación.</t>
  </si>
  <si>
    <t>2 persona con vida identificada, relacionada en las hipótesis de localización y en articulación con otras entidades.</t>
  </si>
  <si>
    <t xml:space="preserve">Durante el tercer trimestre la Dirección Técnica de Prospección, recuperación e identificación realizó la verificación de identidad de una persona encontrada con vida en la Agrupación Territorial Oriente 1 – ET Arauca.
El método utilizado para la verificación de identidad fue mediante toma de muestra perfil genético analizado por el perito en genética del INMLCF.
Adicionalmente al realizar comparaciones en la información no genética, se determinó que existen consistencias con respecto a: 
1- Perfil biológico: Sexo, posible edad actual y talla. 
2- Número de documento de identidad aportado por los familiares y el observado en la copia de la cédula de ciudadanía aportada por el centro asistencial “Clínica Colombia” 
Por lo anterior, se determinó que la PDD y la PEV son la misma persona, ya que la verificación de identidad respaldó por método científico de genética, sin que se dé lugar a otra posible identidad 
Es importante aclarar que el abordaje del proceso verificación de identificación para el caso PEV en la Agrupación Territorial Oriente 1 – ET Arauca no hace parte de un insumo estándar para todos los casos, si no que hace parte de un plan de trabajo particular para este caso. 
Por otra parte, la DTPRI participó en mesas inter direcciones en casos de PEV de la siguiente manera:
- El 19 de julio se sostiene reunión con el ET de Montería y el ET Barranquilla para realizar articulación de acciones para el abordaje de la solicitud de búsqueda con ID 7819 PEV en relación al reencuentro.
- El 12 de agosto se realizó reunión con ET Mocoa para establecer si la identidad de la persona encontrada viva en las bases de datos públicas corresponde a la PDD que se está buscando, o se trata de una persona homónima. Se solicita mayor información para confirmar identidad de la PEV. 
- El 01 de septiembre se sostuvo reunión con el ET de Medellín para para realizar articulación de acciones para el abordaje de la solicitud de búsqueda PEV .
- La DTPRI contribuyó en la construcción del Plan de localización aportando concepto técnico para establecer las acciones para la verificación de identidad para el caso PEV del ET Cúcuta.
Se realizó seguimiento a Personas Encontradas con Vida (PEV) y actualización de la información correspondiente en la matriz de control y seguimiento durante el tercer trimestre.
Finalmente, el grupo de identificación de la DTPRI sostuvo reunión interna (14 de septiembre 2021) para realizar seguimiento de casos PEV, socializando brevemente los casos que cada referente está llevando, generando puntos de acuerdo y compromisos de seguimiento. 
Para dar cumplimiento a la meta del indicador, la DTPRI viene adelantando labores en articulación con los equipos territoriales de Medellín y Cúcuta, estos dos casos PEV, ya tienen autorizada su competencia por parte de las Directivas Técnicas de la UBPD y el plan de trabajo se encuentra en desarrollo para el contacto e inicio de la verificación de id por parte del grupo de identificación de la DTPRI.
</t>
  </si>
  <si>
    <t>El indicador se encuentra en nivel de cumplimiento óptimo, registrando un avance acumulado de 2 personas encontradas con vida identificadas, equivalentes al 100% de la meta acumulada al 30 de septiembre de 2021. 
Se evidencia que la DTPRI se encuentra trabajando desde ya, para garantizar que se lleve a cabo la identificación de las 2 personas encontradas vivas previstas en el 2021, posiblemente en Medellin y Cúcuta, sin embargo, se sugiere establecer que otro caso en curso se podría ir desarrollando en simultaneo previendo que alguno de los anteriores casos no se llegara a concretar en lo que resta de la vigencia.
Finalmente, se sugiere registrar las dificultades que se han presentado durante los procesos de verificación de identidad, de tal forma, que puedan establecer acciones de mejora al respecto.</t>
  </si>
  <si>
    <t>4 persona con vida identificada, relacionada en las hipótesis de localización y en articulación con otras entidades.</t>
  </si>
  <si>
    <t>Crítico</t>
  </si>
  <si>
    <t>Durante el cuarto trimestre la DTPRI no realizó verificación de identidad a casos de Personas Encontradas con Vida, sin embargo, realizó seguimiento a los casos PEV que se venían trabajando con los diferentes Equipos Territoriales y participó en mesas inter direcciones en casos de PEV de la siguiente manera:
1- Caso PEV ET Villavicencio: a partir de las reuniones sostenidas con las otras direcciones y con el ET, se define la no competencia de la Unidad para el caso PEV. Se elabora informe de cierre del caso.
2- Caso PEV ET Barranquilla y Montería: El 17 de noviembre 2021: Se lleva a cabo reunión interdirecciones, con los ET y con la PEV para realizar diálogo para explicarle el proceso de reencuentro y la necesidad de verificación de identidad, en este encuentro se define la no competencia de la Unidad para el caso.
3- Caso PEV ET Barrancabermeja: El 15 de octubre se llevó a cabo mesa técnica interdirecciones y con el ET para definir la competencia de la UBPD para caso PEV. El 25 de octubre se envía oficio de solicitud para toma de muestra biológica a la PEV y cotejo con perfil de la madre de la PDD.  Por problemas de seguridad de la PEV el caso quedo detenido en 2021, se esperar retomar acciones en el 2022.
4-  Caso PEV ET Medellín: El 07 de octubre se lleva a cabo la mesa técnica interdirecciones en la cual se confirma la competencia de la UBPD. El 20 de octubre la Fiscalía 220 de Medellín toma muestra biológica a familiar de la PEV.  Se expone el caso mediante oficio al grupo de apoyo al SIVJRNR del INML. A espera de respuesta para definir la posibilidad de cotejo genético en los laboratorios de la Institución. El 21 octubre se sostiene reunión virtual con la PEV en la que se explica la importancia de la verificación de identidad. El 17 de noviembre se reitera el oficio de solicitud de cotejo genético enviado al GNASIVJRNR - SSF - INML enviado en el mes de octubre. A espera de respuesta para proceder con las acciones correspondientes. El 02 de diciembre se recibe aprobación mediante oficio para el cotejo genético por parte del INML y a la fecha estamos a la espera del resultado para darle continuidad al caso.
5- Caso PEV ET Cúcuta: Se complementa plan de localización desde la DTPRI, describiendo el método adecuado para verificación de identidad, una vez sea posible tener contacto con la PEV.
6- Caso PEV ET Yopal: La DTPRI aporto concepto técnico en el plan de localización para verificación de identidad. Caso en proceso
7- Caso PEV ET Sincelejo: La DTPRI aporto concepto técnico en el plan de localización para verificación de identidad. Caso en proceso.
8- Caso PEV Ibagué: EL 02 de diciembre se llevó a cabo mesa técnica interdirecciones y con el ET con el fin de socializar el Plan de Localización y propuesta de contacto, identificación y reencuentro de la PEV - Identificar acciones para avanzar en la SB y procedimientos asociados. Caso en proceso.
9- Caso PEV ET Mocoa: El 16 de diciembre se llevó a cabo mesa técnica interdirecciones y con el ET con el fin conocer de acuerdo a la IHE adelantada por el equipo, definir la competencia de la Unidad para el caso PEV y considerar las acciones a seguir. Caso en proceso
Se realizó seguimiento a Personas Encontradas con Vida (PEV) y actualización de la información correspondiente en la matriz de control y seguimiento durante el cuarto trimestre.
Finalmente, el grupo de identificación de la DTPRI sostuvo reunión interna (16 de noviembre 2021) para dar a conocer los avances y/o casos relacionados con PEV, su estado y acciones para impulsar la identificación.</t>
  </si>
  <si>
    <t>A pesar de contar con una estrategia y de los esfuerzos generados durante el año, no se cumplió con la meta proyectada. En este caso, el indicador finalizó la vigencia con nivel crítico de cumplimiento, llegando a identificar 2 de las 4 PEV proyectadas en la vigencia, equivalente al 50% de avance acumulado. 
Considerando que durante el 1 trimestre del 2022 se tiene programada la actualización de los procesos y procedimientos misionales de la UBPD, se sugiere abordar las dificultades presentadas para agilizar las acciones tendientes a identificar a las personas encontradas con vida. en especial, las acciones tendientes a determinar la competencia de la UBPD para estos casos. En cuanto a la dependencia de los procesos de identificación con el INMLCF o la RNEC, se sugiere establecer tiempos de respuesta con estas entidades en el marco de los convenios existentes. Esto permitirá generar compromisos y agilizar los tiempos.</t>
  </si>
  <si>
    <t xml:space="preserve">Durante la vigencia 2021 se trabajaron 12 casos como posibles PEV que pueden corresponder a PDD con solicitudes de búsqueda en los diferentes Equipos Territoriales, de los cuales pasaron por diferentes etapas del proceso para definir su competencia ante la Unidad, la voluntad de la PEV para permitir ser abordada mediante el procedimiento de “verificación de identidad”, metodología de verificación de identidad.
Una vez pasadas estas etapas para los 12 casos, el resultado fue el siguiente:
- 2 casos en los cuales se definió que no son competencia de la Unidad. 
- 1 caso en el cual no se ha podido avanzar por motivos de seguridad de la PEV.
- 1 caso en el cual se solicitó la verificación de identidad por cotejo genético al INMLCF y estamos a espera de los resultados. 
- 2 casos en el que no se ha podido adelantar el procedimiento por dificultades en el momento de contactar a las PEV.
- 4 casos que se encuentran en proceso para la definición de la competencia.
- 2 casos de personas encontradas con vida y con informe de verificación de identidad finalizados.
Teniendo en cuenta los resultados mencionados, podemos precisar las siguientes dificultades:
- La definición del número de PEV a las que se les tenga que hacer verificación de identidad, es impredecible, es decir, no se puede definir con exactitud.
- Dado que la Dirección técnica de prospección, recuperación e identificación, en una primera etapa apoya y acompaña los procesos de participación y realiza directamente el abordaje de la PEV cumpliendo con el procedimiento de “Verificación de identidad de PEV”; dicho procedimiento presenta los siguientes inconvenientes:
 El resultado de final depende, en parte, de otras entidades como el INMLCF, la RNEC, que apoyan el proceso de verificación de identidad.
 Demora en la definición de la competencia de la Unidad en estos casos.
 Dificultades para establecer contacto con las PEV
- Temas relacionados con la seguridad de las PEV y la Unidad.
Principales logros:
- Participación de la DTPRI en las acciones humanitarias adelantadas, en la totalidad de las PEV con probabilidad de ser PDD.
- Durante la vigencia 2021 se ha verificado que el procedimiento de “verificación de identidad”, ha dado respuesta a las necesidades de cada caso.
- Se han realizado ajustes importantes en el procedimiento de verificación de identidad de PEV, gracias al trabajo interdisciplinario del grupo de identificación de la DTPRI y se está actualizando.
</t>
  </si>
  <si>
    <t>17</t>
  </si>
  <si>
    <t>Número de acciones desarrolladas para impulsar el proceso de identificación de cuerpos no identificados.</t>
  </si>
  <si>
    <t>Dirección Técnica de Prospección, Recuperación e Identificación.</t>
  </si>
  <si>
    <t>3 acciones desarrolladas para impulsar el proceso de identificación de cuerpos no identificados.</t>
  </si>
  <si>
    <t>2 acciones desarrolladas para impulsar el proceso de identificación de cuerpos no identificados.</t>
  </si>
  <si>
    <t>Dentro de las acciones desarrolladas para impulsar el proceso de identificación de cuerpos no identificados, la DTPRI realizó durante el primer trimestre del año:
1. Seguimiento al proceso de identificación: 
Seguimiento al proceso de identificación de 1 cuerpo recuperado por la Unidad y a 19 cuerpos recuperados por otras entidades:
Cuerpos recuperados por la UBPD: Un (1) cuerpo recuperado en el Jardín Cementerio Universal de Medellín, en el marco del Auto AT- 110 de 2020. 
Cuerpos recuperados por otras entidades:
- Cinco (05) cuerpos relacionados con solicitudes de búsqueda realizadas por familiares a la UBPD, en el Plan Regional Pacifico Sur
- Un cuerpo (1) relacionado con una solicitud de búsqueda de la territorial Villavicencio.
- Un (1) cuerpo, relacionado con recuperaciones-exhumaciones de nueve cuerpos realizadas por la FGN en el año 2004 en el municipio de Viotá-Cundinamarca
- Un (1) cuerpo necropsiado por el INMLCF en la UB Rionegro o de Carmen de Viboral en el año 2001.
- Un (1) cuerpo asociado al registro de desaparecido radicado N° 2011D011810
- Cuatro (4) cuerpos exhumados en el año 2016 en Vda La Esmeralda, Correg. El Boquerón, Mpio. San José del Guaviare
- Un (1) cuerpo recuperado del Cementerio Antiguo de Yopal Casanare por parte de la Unidad de Justicia Transicional.
- Cinco (5) cuerpos recuperados del Cementerio Antiguo de Yopal Casanare.
Es importante señalar que cada caso es diferente y responde a las particularidades que le otorga el contexto, los análisis forenses previos y la calidad y cantidad de información disponible al interior de la UBPD. Como parte de este seguimiento se tuvieron mesas de trabajo con el grupo nacional de apoyo GNAUBPD-SSF de la UBPD y el INMLCF los días 29 de enero, 26 de febrero y 25 de marzo de 2021.
Dentro de las principales actividades que se realizan en el seguimiento a la identificación se destaca:
Recepción de la información:
- Información referente a la solicitud de búsqueda del cuerpo, al cual se le va a realizar el seguimiento.
- Información disponible para la identificación del cadáver. 
- Informe técnico forense de recuperación, para los casos en los cuales la UBPD realizó la recuperación del cuerpo. 
- Información de la persona dada por desaparecida.
Análisis de la información:
- Selección de la información útil y necesaria para la identificación (Del cadáver y de la Persona Dada por Desaparecida).
- Información referente a probable identidad o identidad orientada. 
- Determinar cuál es la Información confidencial.
- Análisis de la información contenida en los informes técnico forenses de prospección y recuperación. 
Envío de información básica para la identificación o de las solicitudes de información (Cadáver y Persona Dada por Desaparecida); al Instituto Nacional de Medicina Legal y Ciencias Forenses (entidad encargada del proceso de identificación). 
Retroalimentación del proceso de identificación, de acuerdo a la respuesta dada a la UBPD por otras entidades. 
Otras actividades de seguimiento a la identificación son:
- Mesas de trabajo con el INMLCF y otras entidades como la Jurisdicción Especial para La Paz (JEP), Cuerpo Técnico de Investigación (CTI) Comité internacional de la Cruz Roja (CICR) y Universidades, entre otras.
- Intercambio de información útil para la identificación disponible en las entidades.
- Análisis de información disponible y planteamiento de acciones conjuntas e Individuales para impulsar la identificación.
- Los expertos de la Dirección Técnica de Prospección, Recuperación e Identificación –DTPRI- sugieren y orientan en el proceso de análisis e identificación del cadáver e impulsan las acciones necesarias para complementar el estudio y dar celeridad al proceso de identificación (p.ej. tomar nuevas muestras a familiares, solicitar cruces en el Banco Nacional de Perfiles Genéticos de desaparecidos, apoyar la verificación de coincidencias y confirmación de parentescos, aportar al proceso de individualización, entre otros).
Se presentaron en general las siguientes dificultades:
1. Dificultades con los casos analizados por el Cuerpo Técnico de Investigación de la Fiscalía General de la Nación. Ausencia de respuestas a solicitudes (sobre proceso de identificación, estado de procesamiento de muestras de referencia) elevadas a la FGN, por falta de Convenio de intercambio de información entre la UBPD y la FGN.
2. Se presentan retrasos en los resultados e informes periciales de identificación de los casos entregados por la UBPD debido al aumento de cuerpos entregados a INMLCF y a la capacidad operativa de esta institución.
3. Hay dificultades con la entrega de los informes periciales generados durante el proceso de identificación de los cadáveres entregados al INMLCF por otras entidades diferentes a la UBPD (FGN, CICR, entre otras). 
Es importante mencionar los siguientes logros que arrojo este proceso de seguimiento a la identificación:
1. En el relacionamiento con INMLCF, se acortaron los tiempos de respuesta a las solicitudes realizadas por la UBPD.
2. Reanudación de sesiones de Mesa técnica con la FGN encaminadas a la elaboración del Convenio entre UBPD-FGN que permita facilitar el intercambio de información entre estas dos entidades.
3. Seguimiento interdisciplinario al proceso de identificación de los cadáveres recuperados por la UBPD y por otras entidades, que se encuentran en análisis forenses por parte del INMLCF a través de Mesa Técnica Interinstitucional (Grupo de Identificación de la UBPD y GNAUBPD-SSF del INMLCF y Comité interinstitucional UBPD INMLCF).
2. Tomas de muestras biológicas a familiares en Colombia:
Durante el primer trimestre, la DTPRI realizó jornadas para obtener muestras biológicas de referencia para análisis genéticos en el proceso de identificación, garantizando la calidad de la misma y la adecuada selección del muestradante, dentro del marco humanitario y extrajudicial de la Unidad de Búsqueda de Personas dada por Desaparecidas.
Dentro de las principales actividades que se realizan previamente a la toma de muestras biológicas se destacan:
- Análisis de información disponible de los casos relacionados con PDD.
- Verificación previa en las bases de datos y en los laboratorios del INMLCF, Fiscalía General de la Nación FGN; si la muestra ya fue tomada: resultado negativo.
- Necesidad y pertinencia de toma de muestras biológicas de referencia y entrevistas forenses con fines de identificación.
- Realización de diálogo de ampliación con los familiares, entrevista forense con fines de identificación, genogramas y registro de información el SIRDEC.
- Explicación del proceso de identificación a familiares, importancia y uso de las muestras biológicas.
En total se tomaron 188 muestras biológicas correspondientes a 97 familiares de 52 casos de PDD:
- Municipio Cundinamarca -Soacha: 2 muestras biológicas a 1 familiar de 1 caso de PDD para complementar el grupo familiar e ingreso al BPGD y se realizó complemento en el RND de SIRDEC.
- Municipio de Jamundí- Cali: 10 muestras biológicas a 5 familiares de 3 casos de PDD y se realizaron 4 entrevistas forenses con fines de identificación.
- Municipio Sara vena -Arauca: 84 muestras biológicas a 42 familiares de 21 casos de PDD y se realizó complemento de doce (12) casos mediante entrevistas forenses con fines de identificación y creación de nueve casos nuevos en RND SIRDEC.
- Municipio de Florencia – Caquetá: 92 muestras biológicas a 49 familiares de 27 casos de PDD y se realizaron 2 entrevistas forenses con fines de identificación con creación del registro del desaparecido en el SIRDEC.
Como resultado se obtiene:
- Actualización y registro en base de datos de toma de muestras de familiares de referencia.
- Registro en el módulo de desaparecidos del SIRDEC de la información de los/as muestradantes en la sección “familiares asociados al desaparecido”.
- Envío y solicitud de procesamiento y análisis, ingreso al Banco de Perfiles Genéticos y cruces de las muestras biológicas tomadas, al INMLCF.
- Seguimiento de su análisis.  A la fecha estamos a la espera de que INMLCF de los resultados de los cruces de los cotejos genéticos en el banco de Perfiles Genéticos o con los cuerpos recuperados.
Adicional, se adelantaron labores administrativas para la adquisición de Tarjetas de Sangre y lancetas requeridas para impulsar los procesos de identificación humana en el país, llevando a cabo la suscripción del contrato 074- 2021 con el proveedor SF INTERNACIONAL.
Elaboración de estudios previos para la contratación de 6 Coordinadores Profesionales, 1 Analista profesional y 23 técnicos en las ciudades de Bogotá, Medellín, Cali, Barranquilla y Villavicencio para el Proyecto de diagnóstico del estado del proceso de identificación de cadáveres no identificados sometidos a necropsia en Colombia.</t>
  </si>
  <si>
    <t>El avance cualitativo es detallado en cuanto a las actividades desarrolladas, frente a esto, se sugiere establecer acciones que permitan solventar las dificultades presentadas con las partes interesadas, entre las que se encuentran la FGN, el INMLCF, entre otras. por ejemplo, evaluar el alcance que tiene el convenio existente entre la FGN y el UBPD y determinar si se puede ampliar con un anexo técnico para los temas de información o si requiere algún otro tipo de trato, así mismo, se sugiere evaluar la capacidad de otras entidades diferentes al INMLCF o internacionales para efectos del cotejo genético o resolución de casos. Lo anterior, considerando que esto puede ser un cuello de botella para las familias y demás personas que buscan. Por último, se sugiere establecer una linea base de los casos que la UBPD ha solicitado cruzar en el Banco de Perfiles Genéticos, de tal forma, que su trazabilidad sea medida y evaluada en el tiempo.</t>
  </si>
  <si>
    <t>Dentro de las acciones desarrolladas para impulsar el proceso de identificación de cuerpos no identificados, la DTPRI realizó durante el segundo trimestre del año:
1. Seguimiento al proceso de identificación: Durante el segundo trimestre la DTPRI realizó seguimiento al proceso de identificación de 48  cuerpos recuperado por la Unidad y a 8 cuerpos recuperados por otras entidades, Total de cuerpos 56:
Cuerpos recuperados por la UBPD: 48 cuerpos
- Treinta y un (31) cuerpos recuperados en el Cementerio La Dolorosa, del municipio de (Puerto Berrio), en el marco del Auto SAR AI -023 del 15 de octubre de 2020, en coordinación con la Unidad de investigación y Acusación -UIA- de la Jurisdicción Especial Para la Paz -JEP- y de conocimiento, y con participación del Equipo Territorial de Barrancabermeja. 
- Tres (03) cuerpos recuperados en municipio de Curvaradó – Chocó, relacionados con el oficio 202002006362, remitido a la UBPD por la Jurisdicción Especial Para la Paz -JEP-.
- Catorce (14) cuerpos recuperados en la Universidad de Antioquia, en el marco del AUTO AT 034  de 2020 de la Jurisdicción Especial Para la Paz -JEP
Cuerpos recuperados por otras entidades: 8 cuerpos
- (01) cuerpo relacionado con solicitudes de búsqueda realizadas por familiares a la UBPD, en el Plan Regional Pacifico Sur
- (01) Cadáver relacionado con la investigación de la Masacre del 16 Mayo, analizado por el CTI de Bucaramanga.
- (01) Un cadáver identificado por el INMLCF en el 2012, enmarcado dentro de la información de aportantes de FARC.
- (01) Un cadáver con orientación de identidad, que permanece como CNI en el SIRDEC desde el año 2012, enmarcado dentro de la información de aportantes de FARC.
- (03) Cadáveres a los cuales se les solicitó cruce genético con muestras biológicas tomadas por la UBPD a familiares de  la PDD con registro de SIRDEC  No. 2021D001945, relacionado con el Plan regional de Búsqueda de Caquetá.  Con resultado pendiente a la fecha. 
-  (01) Un cadáver con orientación de identidad "caso Macea'' relacionado con procesos de investigación referente a falsos positivos para la agrupación territorial Noroccidente y el equipo territorial de Sincelejo.
Como parte de este seguimiento se tuvieron mesas de trabajo con el grupo nacional de apoyo GNAUBPD-SSF de la UBPD y el INMLCF los días 09 de abril, 06 de mayo y 10 de junio de 2021.
Dentro de las principales actividades que se realizan en el seguimiento a la identificación se destaca:
Recepción de la información:
- Información referente a la solicitud de búsqueda del cuerpo, al cual se le va a realizar el seguimiento.
- Información disponible para la identificación del cadáver. 
- Informe técnico forense de recuperación, para los casos en los cuales la UBPD realizó la recuperación del cuerpo. 
- Información de la persona dada por desaparecida.
Análisis de la información:
- Selección de la información útil y necesaria para la identificación (Del cadáver y de la Persona Dada por Desaparecida).
- Información referente a probable identidad o identidad orientada. 
- Determinar cuál es la Información confidencial.
- Análisis de la información contenida en los informes técnico forenses de prospección y recuperación. 
Envío de información básica para la identificación o de las solicitudes de información (Cadáver y Persona Dada por Desaparecida); al Instituto Nacional de Medicina Legal y Ciencias Forenses (entidad encargada del proceso de identificación). 
Retroalimentación del proceso de identificación, de acuerdo a la respuesta dada a la UBPD por otras entidades. 
Otras actividades de seguimiento a la identificación son:
- Mesas de trabajo con el INMLCF y otras entidades como la Jurisdicción Especial para La Paz (JEP), Cuerpo Técnico de Investigación (CTI) Comité internacional de la Cruz Roja (CICR) y Universidades, entre otras.
- Intercambio de información útil para la identificación disponible en las entidades.
- Análisis de información disponible y planteamiento de acciones conjuntas e Individuales para impulsar la identificación.
- Los expertos de la Dirección Técnica de Prospección, Recuperación e Identificación –DTPRI- sugiere y orienta en el proceso de análisis e identificación del cadáver e impulsan las acciones necesarias para complementar el estudio y dar celeridad al proceso de identificación (p.ej. tomar nuevas muestras a familiares, solicitar cruces en el Banco Nacional de Perfiles Genéticos de desaparecidos, apoyar la verificación de coincidencias y confirmación de parentescos, aportar al proceso de individualización, entre otros).
Se presentaron en general las siguientes dificultades:
- Se han presentado dificultades con los casos analizados por el Cuerpo Técnico de Investigación de la Fiscalía General de la Nación, retrasos y respuestas incompletas a las solicitudes realizadas por parte de la UBPD. 
- Se presentaron algunas dificultades para la realización de diálogos presenciales con familiares y Organizaciones de la Sociedad Civil debido a la emergencia sanitaria por la pandemia del COVID 19. No se ha podido realizar diálogos presenciales con familiares y organizaciones civiles. 
- Hay dificultades con la entrega de los informes periciales generados durante el proceso de identificación de los cadáveres entregados al INMLCF por otras entidades diferentes a la UBPD (FGN, CICR, entre otras). Igual situación se presenta con el seguimiento al proceso de identificación de cadáveres analizados en los laboratorios de la FGN y de la Policía Nacional.
Es importante mencionar los siguientes logros que arrojo este proceso de seguimiento a la identificación:
- Seguimiento interdisciplinario al proceso de identificación de los cadáveres recuperados por la UBPD y por otras entidades, que se encuentran en análisis forenses por parte del INMLCF a través de Mesa Técnica Interinstitucional. 
- Seguimiento interdisciplinario a los casos con solicitudes de búsqueda en la UBPD, con la participación activa de los Equipos territoriales y el equipo de identificación de la UBPD.
- Avance en el impulso de tomas de muestras por parte del INMLCF, relacionadas con cuerpos recuperados por la UBPD.
- Avances en los procesos de identificación de los (05) cinco cadáveres con orientación de identidad, recuperados del cementerio de Samaná el año pasado. Algunos de ellos, con elaboración en marcha de informes de identificación por parte del INMLCF. 
2.  Tomas de muestras biológicas a familiares en Colombia:
Durante el segundo trimestre, la DTPRI realizó jornadas para obtener muestras biológicas de referencia para análisis genéticos en el proceso de identificación, garantizando la calidad de la misma y la adecuada selección del muestradante, dentro del marco humanitario y extrajudicial de la Unidad de Búsqueda de Personas dada por Desaparecidas.
Dentro de las principales actividades que se realizan previamente a la toma de muestras biológicas se destacan:
- Análisis de información disponible de los casos relacionados con PDD.
- Verificación previa en las bases de datos y en los laboratorios del INMLCF, Fiscalía General de la Nación FGN; si la muestra ya fue tomada: resultado negativo.
- Necesidad y pertinencia de toma de muestras biológicas de referencia y entrevistas forenses con fines de identificación.
- Realización de diálogo de ampliación con los familiares, entrevista forense con fines de identificación, genogramas y registro de información el SIRDEC.
- Explicación del proceso de identificación a familiares, importancia y uso de las muestras biológicas.
En total se tomaron 272 muestras biológicas correspondientes a 136 familiares de casos de PDD:
- Municipio Curvarado - Chocó: 20 muestras biológicas a 10 familiares de PDD
- Municipio Casanare - Casanare: 230 muestras biológicas a 115 familiares de PDD
- Municipio Mesetas - San José del Guaviare: 22 muestras biológicas a 11 familiares de PDD
Como resultado se obtiene:
- Actualización y registro en base de datos de toma de muestras de familiares de referencia.
- Registro en el módulo de desaparecidos del SIRDEC de la información de los/as muestradantes en la sección “familiares asociados al desaparecido”.
- Envío y solicitud de procesamiento, ingreso al Banco de Perfiles Genéticos y cruces de las muestras biológicas tomadas, al INMLCF.
3. Desarrollo del Proyecto “Impulso al proceso de Identificación de cadáveres en condición de no identificados en Colombia”.
Se dio continuidad a la fase de diagnóstico del proyecto "Impulso al proceso de Identificación de cadáveres en condición de no identificados en Colombia", en lo relacionado con el registro de datos en SIRDEC de expedientes anteriores al año 2007, continuar con la recolección de información en el instrumento diagnóstico y con la revisión de la información recolectada en el instrumentos de diagnóstico de la UBPD de los casos en los cuales el cadáver continúa sin identificar, en las ciudades de Bogotá, Cali, Medellín, Barraquilla y Villavicencio.
Los resultados obtenidos desde el 01 de abril al 30 de junio de 2021, en las ciudades donde se desarrolla el proyecto son los siguientes:
- En total se ingresaron 2.328 casos en el instrumento de diagnóstico.
- Se ingresaron 531 casos en el SIRDEC – Proyecto Retrospectivo.
- Se realizó un análisis integral de 874 casos en Regional Norte
Con respecto al desarrollo del proyecto en la ciudad de Pereira, a la fecha, aún no se ha recibido la información de los casos de Cadáveres no identificados de la Regional Occidente del INMLCF, del período comprendido entre 1960 a 1989, para ingresarlos al instrumento de recolección ni al SIRDEC, frente a este aspecto, la DTPRI ha realizado solicitud directa al INMLCF mediante oficios emitidos por el Cordinador del Grupo de Identificación y mediante correos electrónicos enviados por los Directores Técnicos que han estado a cargo de la Dirección en varias ocasiones sin obtner respuesta alguna.
Pese a la situación de emergencia por el COVID 19, que incluyen la toma de medidas de bioseguridad, autocuidado, distanciamiento social y asistencia alternada de algunos equipos, en el segundo trimestre del 2021 se han logrado llevar a cabo trabajo presencial en las diferentes sedes del INMLCF en donde se desarrolla este proyecto, en este trimestre se realizaron actividades presenciales en las instalaciones del INMLCF en las ciudades en las que se desarrolla el proyecto, en excepción las ciudades de Bogotá y Cali, que sumado a los problemas de orden público generados por el paro Nacional, retrasaron el inicio de las actividades de los contratistas en las mencionadas ciudades.
Es importante mencionar que los expedientes que se han ingresado en vigencias anteriores y los que se han ingresado en esta vigencia  al SIRDEC y a la herramienta de diagnóstico de la UBPD han permitido  visibilizar las dificultades para proponer acciones generales y específicas tales como la ubicación de los cuerpos, nuevos análisis forenses a la luz del desarrollo técnico científico, entre otras, que impulsen la identificación de estos cuerpos no identificados que podrían ser personas dadas por desaparecidas.
Adicional, se realizaron labores administrativas para la recepción de los insumos del contrato 074-2021, correspondientes a las Tarjetas FTA de sangre y Lancetas requeridas para impulsar los procesos de identificación humana en el país.</t>
  </si>
  <si>
    <t>El indicador se encuentra en nivel óptimo de cumplimiento, con el 100% de avance con corte al 30 de junio de 2021.
Con relación a la acción del numeral 1ro. Seguimiento al proceso de identificación, es necesario revisar las dificultades y logros, ya que varios se contradicen, como, por ejemplo. dificultad: "Hay dificultades con la entrega de los informes periciales generados durante el proceso de identificación de los cadáveres entregados al INMLCF...", logro: "En el relacionamiento con INMLCF, continuidad en la realización de mesas de trabajo y respuesta a las solicitudes realizadas por la UBPD" o este caso: dificultad: "No se ha podido realizar diálogos presenciales con familiares y organizaciones civiles", logro: "Comunicación continua con familiares y organizaciones que buscan, mediante diálogos virtuales y presenciales".
Con relación al avance cualitativo de la acción del numeral 3ro, Desarrollo del Proyecto “Impulso al proceso de Identificación de cadáveres en condición de no identificados en Colombia”., ¿Qué acciones han desarrollado para resolver la dificultad presentada en el informe de avances y resultados del seguimiento al proceso de identificación  de los cuerpos que la UBPD u otras entidades, "Con respecto al desarrollo del proyecto en la ciudad de Pereira, a la fecha, aún no se ha recibido por parte de este equipo, la información de los casos de Cadáveres no identificados de la Regional Occidente del INMLCF, del período comprendido entre 1960 a 1989, casos que a la fecha no se han ingresado al instrumento de recolección ni al SIRDEC"
Nuevamente se sugiere incluir los impactos que han generado estas 3 acciones dadas en el indicador, por ejemplo, que resultado han tenido las muestras biológicas tomadas a familiares, incluso determinar si estas fueron ingresadas al Banco de Perfiles Genéticos y si han sido cotejadas dentro de las hipótesis de búsqueda realizadas. Igualmente, sucede con los expedientes que se han ingresado en vigencias anteriores y que se tienen pensado ingresar al SIRDEC y a la herramienta de diagnóstico de la UBPD en los siguientes trimestres, los cuales, en este caso, deben evidenciar los logros directos que se han alcanzado; producto de estos registros ¿qué ha logrado conseguir la entidad y las familias?</t>
  </si>
  <si>
    <t>Dentro de las acciones desarrolladas para impulsar el proceso de identificación de cuerpos no identificados, la DTPRI realizó durante el tercer trimestre del año:
1. Seguimiento al proceso de identificación: Durante el tercer trimestre la DTPRI realizó seguimiento al proceso de identificación de 138 cuerpos recuperados por la Unidad y a 31 cuerpos recuperados por otras entidades, Total de cuerpos:169 cuerpos.
Cuerpos recuperados por la UBPD: 138 cuerpos
- Ochenta y cinco (85) cuerpos recuperados en el Cementerio La Dolorosa, del municipio de (Puerto Berrio), en el marco del Auto SAR AI -023 del 15 de octubre de 2020, en coordinación con la Unidad de investigación y Acusación -UIA- de la Jurisdicción Especial Para la Paz -JEP- y de conocimiento, y con participación del Equipo Territorial de Barrancabermeja. 
- Veinte y siete (27)  PRB de los Puertos del Magdalena Medio y Medidas cautelares proferidas por la JEP AUTO SAR AI 023 del 15 de octubre 2020En La Dorada, Caldas.. 
- Ocho (08) cuerpos recuperados en el Plan Regional Magdalena Medio Caldense.
- Un (01) cuerpo recuperado en el PRB Catatumbo, Vereda las Vegas, corregimiento de La Gabarra, municipio de Tibú, departamento de Norte de Santander.
- Seis (06) cuerpos recuperados en Plan Regional de Búsqueda Oriente Antioqueño, San Rafael,Antioquia.
- Dos (02) Plan Regional de Búsqueda del Alto y Medio Atrato. En Bagadó, Chocó.
- Tres (03) Plan Regional de Búsqueda Caquetá Sur y Norte, Florencia Caquetá. 
- Seis (06) cuerpos recuperados en Tame (Arauca) y Paz de Ariporo (Casanare) y Puerto Nidia (Fortul, Arauca).
Cuerpos recuperados por otras entidades: 31 cuerpos
-Cuatro (04) cuerpos relacionados con SB en el Plan Regional Cauca.
- (01) Cadáver relacionado con SB, en el Plan Regional Cauca. Cuerpo con protocolo de necropsia 045- 2006.
-(01) cadáver relacionado con el protocolo de necropsia No 201901010000000-383, asociado con una solicitud de búsqueda del Plan Regional Valle del Cauca..
-(01) cadáver relacionado con el protocolo de necropsia cementerio Tumaco, asociado con una solicitud de búsqueda del Plan Regional Nariño.
- (02) cadáveres relacionados con los protocolos de necropsia Cementerio Popayán, asociados al Plan Regional del Cauca. 
-(01) cadáver relacionado con el Radicado BOG-2006-002324, asociado con una SB del Plan Regional Valle del Cauca. 
- (01) cadáver relacionado con el protocolo de necropsia, asociada a una SB del Plan Regional Villavicencio.
-(11) cadáveres relacionados con protocolos de necropsia relacionados con SB Plan Regional San José del Guaviare. 
- (1) cadáver recuperado del Cementerio Antiguo de Yopal Casanare por parte de la Unidad de Justicia Transicional,
-(1) cuerpo identificado por el convenio 001- cementerio San Camilo de Pereira. 
- (1) un cuerpo relacionado con el cementerio de Campamento Antioquia. 
- (1) cuerpo relacionado con una SB PRB Norte, Identificado por cotejo dactiloscópico.
- (1) cuerpo Identificado por cotejo dactiloscópico, necropsia realizada en Montería. 
-(2) cuerpos relacionados con protocolos de necropsia exhumados por el CTI y analizados por el INMLCF.
- (1) cuerpo relacionado con protocolo de necropsia SB de un cuerpo inhumado en el 2007 ACTA N° 026 DEL 03/04/2007.
-(1) cuerpo relacionado con el caso SIRDEC No. 2010D013397 – CTI Seccional Santander.
Como parte de este seguimiento se tuvieron mesas de trabajo con el grupo nacional de Apoyo a la UBPD del INMLCF (GNAUBPD-SSF) ahora llamado Grupo Nacional de Apoyo al Sistema de Verdad, Justicia, Reparación y No Repetición del INMLCF los días 16 de julio y 30 de septiembre de 2021, logrando un relacionamiento periódico en los avances de los procesos de identificación de los cadáveres, con interacción para retroalimentar y desarrollar actividades con los ET para los casos.
Dentro de las principales actividades que se realizan en el seguimiento a la identificación se destaca:
Recepción de la información:
- Información referente a la solicitud de búsqueda del cuerpo, al cual se le va a realizar el seguimiento.
- Información disponible para la identificación del cadáver. 
- Informe técnico forense de recuperación, para los casos en los cuales la UBPD realizó la recuperación del cuerpo. 
- Información de la persona dada por desaparecida.
Análisis de la información:
- Selección de la información útil y necesaria para la identificación (Del cadáver y de la Persona Dada por Desaparecida).
- Información referente a probable identidad o identidad orientada. 
- Determinar cuál es la Información confidencial.
- Análisis de la información contenida en los informes técnico forenses de prospección y recuperación. 
Envío de información básica para la identificación o de las solicitudes de información (Cadáver y Persona Dada por Desaparecida); al Instituto Nacional de Medicina Legal y Ciencias Forenses (entidad encargada del proceso de identificación). 
Retroalimentación del proceso de identificación, de acuerdo a la respuesta dada a la UBPD por otras entidades. 
Otras actividades de seguimiento a la identificación son:
- Mesas de trabajo con el INMLCF y otras entidades como la Jurisdicción Especial para La Paz (JEP), Cuerpo Técnico de Investigación (CTI) Comité internacional de la Cruz Roja (CICR) y Universidades, entre otras.
- Intercambio de información útil para la identificación disponible en las entidades.
- Análisis de información disponible y planteamiento de acciones conjuntas e Individuales para impulsar la identificación.
- Los expertos de la Dirección Técnica de Prospección, Recuperación e Identificación –DTPRI- sugiere y orienta en el proceso de análisis e identificación del cadáver e impulsan las acciones necesarias para complementar el estudio y dar celeridad al proceso de identificación (p.ej. tomar nuevas muestras a familiares, solicitar cruces en el Banco Nacional de Perfiles Genéticos de desaparecidos, apoyar la verificación de coincidencias y confirmación de parentescos, aportar al proceso de individualización, entre otros).
De manera constante se han presentado dificultades con la entrega de los informes periciales generados durante el proceso de identificación de los cadáveres entregados al INMLCF por otras entidades diferentes a la UBPD (FGN, CICR, entre otras). Igual situación se presenta con el seguimiento al proceso de identificación de cadáveres analizados en los laboratorios de la FGN y de la Policía Nacional.
Es importante destacar los siguientes logros presentados durante el período:
-Cinco cadáveres recuperados en el año 2020 por la UBPD, del cementerio de Samaná, asociados al Plan Regional Caldense, fueron identificados por el INMLCF. Uno de ellos, identificado a partir del cotejo genético, entre un cadáver recuperado sin orientación de identidad y un grupo familiar al cual la UBPD le tomó muestras biológicas en Samaná Entrega de  informes periciales en formato pdf, de los análisis medicolegales y de identificación de los cinco (05) cuerpos antes mencionados. 
-Comunicación continua con familiares y organizaciones que buscan, mediante diálogos virtuales y presenciales. 
-Seguimiento interdisciplinario al proceso de identificación de los cadáveres recuperados por la UBPD y por otras entidades, que se encuentran en análisis forenses por parte del INMLCF a través de la Mesa Técnica Interinstitucional. 
-Seguimiento interdisciplinario a los casos con solicitudes de búsqueda en la UBPD, con la participación activa de los Equipos territoriales y el equipo de identificación de la UBPD.
-Avance en el impulso de tomas de muestras por parte del INMLCF, relacionadas con cuerpos recuperados por la UBPD.
2.  Tomas de muestras biológicas a familiares en Colombia:
Durante el tercer trimestre, la DTPRI realizó jornadas para obtener muestras biológicas de referencia para análisis genéticos en el proceso de identificación, garantizando la calidad de la misma y la adecuada selección del muestradante, dentro del marco humanitario y extrajudicial de la Unidad de Búsqueda de Personas dada por Desaparecidas.
Dentro de las principales actividades que se realizan previamente a la toma de muestras biológicas se destacan:
- Análisis de información disponible de los casos relacionados con PDD.
- Verificación previa en las bases de datos y en los laboratorios del INMLCF, Fiscalía General de la Nación FGN; si la muestra ya fue tomada: resultado negativo.
- Necesidad y pertinencia de toma de muestras biológicas de referencia y entrevistas forenses con fines de identificación.
- Realización de diálogo de ampliación de información con los familiares, entrevista forense con fines de identificación, genogramas y registro de información en el SIRDEC.
- Pedagogía del proceso de identificación a familiares, importancia y uso de las muestras biológicas.
En total se tomaron 1088 muestras biológicas correspondientes a 544 familiares de casos de PDD:
- 6 tomas de muestras biológicas a 3 familiares de referencia de PDD en Fusagasuga - Cundinamarca.
-  256 tomas de muestras biológicas a 128 familiares de referencia de PDD en Sincelejo - San Onofre.
- 6 tomas de muestras biológicas a 3 familiares de referencia de PDD en Flandes -Tolima.
- 2 tomas de muestras biológicas a 1 familiar de referencia de PDD en Bogotá.
- 138 tomas de muestras biológicas a 69 familiares de referencia de PDD en Cauca - Popayan.
- 8 tomas de muestras biológicas a 4 familiares de referencia de PDD en Caquetá.
- 12 tomas de muestras biológicas a 6 familiares de referencia de PDD en Tumaco
- 28 tomas de muestras biológicas a 14 familiares de referencia de PDD en Santander.
- 36 tomas de muestras biológicas a 18 familiares de referencia de PDD en Riosucio.
- 12 tomas de muestras biológicas a 6 familiares de referencia de PDD en Arauca- Tame.
- 8 tomas de muestras biológicas a 4 familiares de referencia de PDD en Bogotá.
- 178 tomas de muestras biológicas a 89 familiares de referencia de PDD en La Dorada.
- 2 tomas de muestras biológicas a 1 familiares de referencia de PDD en Putumayo
- 66 tomas de muestras biológicas a 33 familiares de referencia de PDD en Medellín
- 38 tomas de muestras biológicas a 19 familiares de referencia de PDD en Norte de Santander
- 276 tomas de muestras biológicas a 138 familiares de referencia de PDD en Meta
- 16 tomas de muestras biológicas a 8 familiares de referencia de PDD en Bogotá
Como resultado se obtiene:
- Actualización y registro en base de datos de toma de muestras de familiares de referencia.
- Registro en el módulo de desaparecidos del SIRDEC de la información de los/as muestradantes en la sección “familiares asociados al desaparecido”.
- Envío y solicitud de procesamiento, ingreso al Banco de Perfiles Genéticos y cruces de las muestras biológicas tomadas, al INMLCF.
 -Seguimiento al registro de las muestras al BPG
3. Desarrollo del Proyecto “Impulso al proceso de Identificación de cadáveres en condición de no identificados en Colombia”.
Se dio continuidad a la fase de diagnóstico del proyecto "Impulso al proceso de Identificación de cadáveres en condición de no identificados en Colombia", en lo relacionado con el registro de datos en SIRDEC de expedientes anteriores al año 2007, continuar con la recolección de información en el instrumento diagnóstico y con la revisión de la información recolectada en el instrumentos de diagnóstico de la UBPD de los casos en los cuales el cadáver continúa sin identificar en las ciudades de Bogotá, Cali, Medellín, Barraquilla, dando continuidad a la contratación de los equipos mencionados.
En los meses de julio, agosto y septiembre de 2021, los coordinadores designados por parte de la Dirección de Prospección, Recuperación e Identificación, asignados a todas las ciudades en las que se desarrolla este proyecto, llevaron a cabo las siguientes tareas: 
- Acompañamiento continuo a los coordinadores de los equipos de cada ciudad, con el fin de solventar dificultades (específicamente por dificultades con los usuarios y el perfil de SIRDEC otorgados por el INMLCF a los contratistas) y retos para realizar el trabajo presencial.
- Asignación y modificación del perfil de usuarios del SIRDEC a los contratistas, por parte del INMLCF.
- Recepción semanal e Integración mensual de las matrices del Instrumento de diagnóstico de proyecto de impulso a la identificación diligenciadas por los equipos de cada ciudad. 
Así mismo, en julio, agosto y septiembre del año 2021 el personal forense continuó con el análisis de la información recolectada y el registro en el Instrumento de análisis:
● Revisión de la información registrada de cada caso en las siguientes bases de datos: 
- Información disponible del caso en el instrumento de diagnóstico de la UBPD.
- Información disponible del caso en SIRDEC; tanto en el módulo de Cadáveres, como en el módulo de Desaparecidos. 
● Análisis integral del caso teniendo en cuenta la información disponible de cada caso.
● Una vez realizado el análisis integral, se determinó qué acciones se deben llevar, específicamente para cada caso; con el fin de impulsar el proceso de identificación.
● Así mismo se establece si; con la información disponible, este caso NO corresponde al conflicto armado (ejemplo: fetos, muerte natural).
● En coordinación con el grupo de identificación de la DTPRI se realizó una revisión de los casos del conflicto armado para desarrollar los planes de acción de estos casos y el diseño de un plan de contratación para otros profesionales analistas.
Los resultados obtenidos desde el 01 de julio al 30 de septiembre de 2021, en las ciudades donde se desarrolla el proyecto son los siguientes:
- En total se ingresaron 2.860 casos en el instrumento de diagnóstico.
- Se ingresaron 2.747 casos en el SIRDEC – Proyecto Retrospectivo.
- Se realizó un análisis integral de 809 casos en Regional Norte
La contribución de esta etapa de revisión de la información recolectada en el instrumento de diagnóstico de la UBPD de los caos en los cuales el cadáver continúa sin identificar, es la depuración de datos, cifras referentes a cuáles son del conflicto armado tanto por regionales como por unidad básica, años, edades y género. Todavía no se puede hacer una apreciación de todo el trabajo por qué la fase de recolección aún no ha terminado, y la información existente se está analizando para seguir realizando acciones en los casos de búsqueda.
En la ciudad de Barranquilla se presentaron dificultades, puesto que en este periodo fue necesario realizar una complementación de la información ingresada en la matriz de los casos ya diligenciados y tambien retraso previo en el ingreso al SIRDEC por inconvenientes con los perfiles de usuarios del SIRDEC de algunos técnicos. Adicionalmente, durante la mayor parte de los meses de julio y agosto y durante todo el mes de septiembre solo se contaba con una técnico contratada, la cual terminó su contrato el 21 de septiembre de 2021.
Otra dificultad presentada fue la subestimación de las cifras de casos CNI por parte del INMLCF. Esta situación resultó en la imposibilidad de ingresar la totalidad de casos al instrumento diagnóstico y al SIRDEC en el periodo planteado inicialmente. A su vez se considera como posible solución realizar contrataciones por un periodo adicional para cumplir las metas propuestas.
Finalmente, el grupo Interno de identificación ha llevado a cabo diferentes jornadas de planeación para desarrollar las  acciones de impulso al proceso de identificación de cuerpos no identificados, llevados a cabo los días 17 de julio, 05 de agosto, 19 de agosto y 14 de septiembre, generando un Plan de Trabajo de servicio de seguimiento al proceso de identificación para el último trimestre del año y así dar continuidad al cumplimiento de la meta.</t>
  </si>
  <si>
    <t xml:space="preserve">El indicador se encuentra en nivel óptimo de cumplimiento, equivalente al 100% de las acciones de impulso previstas con corte al 30 de septiembre de 2021. El avance cualitativo resulta ser un insumo importante para entender las 3 acciones de impulso al proceso de identificación previstas para el trimestre. 
Del reporte remitido, se resaltan los 5 cuerpos que ha identificado el INMLCF previamente recuperados por la UBPD, esto permite dar respuesta a la sugerencia de registrar los impactos que han generado las acciones de impulso al proceso de identificación en la UBPD. Frente a esto, se sugiere determinar para el último trimestre. cómo se documentaron, emitieron y remitieron los informes de lo acaecido para todas las fases del proceso de búsqueda concluidos por la UBPD, así mismo, elaborar en el 4to trimestre el plan de trabajo a desarrollarse desde el 2022. 
Finalmente, en el avance cualitativo no se reportan avances para las dificultades encontradas en el 2do trimestre, por lo anterior, nuevamente se sugiere describir ¿Qué acciones han desarrollado para resolver la dificultad presentada en el informe de avances y resultados del seguimiento al proceso de identificación  de los cuerpos que la UBPD u otras entidades, "Con respecto al desarrollo del proyecto en la ciudad de Pereira, a la fecha, aún no se ha recibido por parte de este equipo, la información de los casos de Cadáveres no identificados de la Regional Occidente del INMLCF, del período comprendido entre 1960 a 1989, casos que a la fecha no se han ingresado al instrumento de recolección ni al SIRDEC".
</t>
  </si>
  <si>
    <t xml:space="preserve">Dentro de las acciones desarrolladas para impulsar el proceso de identificación de cuerpos no identificados, la DTPRI realizó durante el cuarto trimestre del año:
1. Seguimiento al proceso de identificación: Durante el cuarto trimestre la DTPRI realizó seguimiento al proceso de identificación de 69 cuerpos recuperados por la Unidad y a 9 cuerpos recuperados por otras entidades, Total de cuerpos:78 cuerpos.
Cuerpos recuperados por la Unidad: 69 cuerpos
- Tres (03) PRB de Pacífico Nariñense-Santa rosa, Rio mejicano Tumaco. 
- Cinco (05) cuerpos recuperados del Cabecera municipal del bordo Municipio de Patia. Cauca Cementerio Jardines del Recuerdo y Jardines de la Inmaculada. relacionados con el Plan Regional Oriente del Cauca. 
-  Dieciséis (16) cuerpos recuperados en el Cementerio de Curumaní Cesar relacionados con el Plan Regional de Búsqueda del Centro del César.
-Dieciocho (18) cuerpos recuperados en el Cementerio Santo Domingo Antioquia relacionado con Plan Regional de Búsqueda Oriente Antioqueño.
-  Un (01) cuerpo recuperado en San Juanito - Meta, relacionado con el Plan Regional de San Juanito. 
-Un (01) cuerpo recuperado en Carmen de Bolívar - Macayepos - Vereda el Tesoro relacionado con el Plan Regional Montes de María y Morrosquillo.
-  Diez (10) cuerpos recuperados en Caquetá - La Montañita -  relacionado con el Plan Regional de Búsqueda Caquetá Centro y AUTO 205 de 2021 de la JEP.
- Dos (02) cuerpos recuperados en el marco de la medida cautelar proferida al Jardín Cementerio Universal de Medellín mediante el Auto AT 110 de 2020. En el Cementerio Jardín Universal de Medellín. 
- Un (01) cuerpo recuperado en San Juanito - Meta, relacionado con el Plan Regional de San Juanito. En el cementerio municipal de San Juanito, Meta, Hallazgo Fortuito.
-  Un (01) cuerpo recuperado en Cementerio de Puerto Jordán - Arauquita - Arauca. Relacionado con el Plan Regional de Sarare. 
- Cinco (05) cuerpos recuperados en Norte de Santander, dentro del PRB Plan Regional de Búsqueda Área Metropolitana de Cúcuta. Labateca -Cementerio Comunitario Carabobo - Municipio de Concepción. Entregados el 12 de noviembre al INMLCF de Cúcuta. Con labores de gestión de tomas de muestras biológicas a los grupos familiares de las 4 PDD asociadas a los cadáveres recuperados. En el momento, aún los cadáveres no se encuentran radicados en el SIRDEC. 
-Tres (03) cuerpos recuperados en Lejanías - Meta Vereda Lucitania. relacionados con el Plan regional de Búsqueda de Centro Oriente del Meta.
- Dos (02) cuerpos recuperados en el marco de la Medida Cautelar AUTO 110 de 2020 JEP, en el Cementerio Jardín Universal -  Medellín.
- Un (01) cuerpo recuperado en Estero San Antonio - Buenaventura. relacionado con el Plan Regional Pacifico Medio.
Cuerpos recuperados por otras entidades: 9 cuerpos
- Cuerpo (01) cuerpo relacionado con solicitudes de búsqueda realizadas por familiares a la UBPD, en el Plan Regional Sur Nariño y Frontera. Cuerpo con protocolo de necropsia 2002010152001000-124.
-(01) Cadáver relacionado con solicitudes de búsqueda realizadas por familiares a la UBPD, en el Plan Norte, se realiza solicitud a la FGN del expediente del caso, ubicación del cuerpo, cotejos genéticos. Resultados de reconocimiento fotográfico realizado por un familiar a un cuerpo encontrado en Ciénaga Magdalena. 
- (01) Cadáver relacionado con solicitudes de búsqueda realizadas por familiares a la UBPD, en el Plan Norte, se realiza solicitud a la FGN del expediente del caso, ubicación del cuerpo, cotejos genéticos. Respuesta FGN: probablemente se relaciona con un cuerpo  ubicado en el cementerio Calancala de la ciudad de Barranquilla, información genética de la madre subido al sistema CODIS, a la espera que se arroje coincidencia en CODIS". Se realizó toma de muestras biológicas a los hijos de la PDD.
- Un (01)cuerpo relacionado con solicitudes de búsqueda de familiares del Plan Regional Norte. Cuerpo con protocolo de necropsia 2008010105001001742. Se solicita al Instituto Nacional de Medicina Legal y Ciencias Forenses, que se realice búsqueda en el Banco de Perfiles Genéticos de la muestra con código 2010-006521. El INMLCF realiza búsqueda en BPGD y se halla coincidencia. Se realizó entrevista forense con fines de identificación, ampliando información importante para el proceso de identificación. Adicionalmente, se realiza toma de muestra a 2 hermanos de la persona desaparecida, para complementar su grupo familiar y confirmar coincidencia. 
- Un cadáver relacionado con solicitudes de búsqueda realizadas por familiares a la UBPD, en el Plan Regional Norte. Cuerpo con protocolo de necropsia 026 - 2002, identificado mediante Convenio 001. Se solicita información al Instituto Nacional de Medicina Legal y Ciencias Forenses de la ubicación del cuerpo y el proceso de identificación. 
- Cuatro (04) Cadáveres relacionados con solicitudes de búsqueda realizadas por familiares a la UBPD (ET Ibagué) con las siguientes identidades presuntas y números de primera necropsia: de la bóveda 41B se recupera el cadáver con N° de protocolo 259/03 con posible identidad de Jhon Charlie Ortiz Molina, de la bóveda 21B se recupera el cadáver con N° de protocolo 095/07 es CNI, de la bóveda 20B se recupera el cadáver con N° de protocolo 094/07 (En la lápida estaba marcado como 044/06) con posible identidad de FRAN EXTID ARIAS y de la bóveda 43A se recupera el cadáver con el N° de protocolo 96/07 con posible identidad JOHN FREDY VELÁSQUEZ. Los cuerpos fueron exhumados el 25, 26 y 27 de octubre de 2021 por la FGN del cementerio San Bonifacio de Ibagué. De estas exhumaciones no ha sido posible obtener los números de radicado de las diligencias para hacer el respectivo seguimiento y, al parecer, los análisis médico legales se están llevando a cabo en los laboratorios del CTI.
Durante la vigencia 2021 el grupo de identificación de la Dirección Técnica de Prospección, Recuperación e Identificación de la UBPD realizo  seguimiento al proceso de identificación de 256 cuerpos recuperados por la Unidad y 67 cuerpos recuperados por otras entidades. Para un total de 323 cuerpos.
Como parte de este seguimiento se tuvieron mesas de trabajo con el grupo nacional de Apoyo a la UBPD del INMLCF (GNAUBPD-SSF) ahora llamado Grupo Nacional de Apoyo al Sistema de Verdad, Justicia, Reparación y No Repetición del INMLCF los días 26 de octubre, 11 de noviembre y 14 de diciembre de 2021, logrando un relacionamiento periódico en los avances de los procesos de identificación de los cadáveres, con interacción para retroalimentar y desarrollar actividades con los ET para los casos.
Dentro de las principales actividades que se realizan en el seguimiento a la identificación se destaca:
Recepción de la información:
- Información referente a la solicitud de búsqueda del cuerpo, al cual se le va a realizar el seguimiento.
- Información disponible para la identificación del cadáver. 
- Informe técnico forense de recuperación, para los casos en los cuales la UBPD realizó la recuperación del cuerpo. 
- Información de la persona dada por desaparecida.
Análisis de la información:
- Selección de la información útil y necesaria para la identificación (Del cadáver y de la Persona Dada por Desaparecida).
- Información referente a probable identidad o identidad orientada. 
- Determinar cuál es la Información confidencial.
- Análisis de la información contenida en los informes técnico forenses de prospección y recuperación. 
Envío de información básica para la identificación o de las solicitudes de información (Cadáver y Persona Dada por Desaparecida); al Instituto Nacional de Medicina Legal y Ciencias Forenses (entidad encargada del proceso de identificación). 
Retroalimentación del proceso de identificación, de acuerdo a la respuesta dada a la UBPD por otras entidades. 
Otras actividades de seguimiento a la identificación son:
- Mesas de trabajo con el INMLCF y otras entidades como la Jurisdicción Especial para La Paz (JEP), Cuerpo Técnico de Investigación (CTI) Comité internacional de la Cruz Roja (CICR) y Universidades, entre otras.
- Intercambio de información útil para la identificación disponible en las entidades.
- Análisis de información disponible y planteamiento de acciones conjuntas e Individuales para impulsar la identificación.
- Los expertos de la Dirección Técnica de Prospección, Recuperación e Identificación –DTPRI- sugiere y orienta en el proceso de análisis e identificación del cadáver e impulsan las acciones necesarias para complementar el estudio y dar celeridad al proceso de identificación (p.ej. tomar nuevas muestras a familiares, solicitar cruces en el Banco Nacional de Perfiles Genéticos de desaparecidos, apoyar la verificación de coincidencias y confirmación de parentescos, aportar al proceso de individualización, entre otros).
Es importante destacar los siguientes logros presentados durante el período:
-Seguimiento interdisciplinario al proceso de identificación de los cadáveres recuperados por la UBPD y por otras entidades, que se encuentran en análisis forenses por parte del INMLCF a través de la matriz interinstitucional y las mesas técnicas Interinstitucionales.
-Trabajo articulado entre los referentes de identificación y los equipos territoriales y de nivel central.
Durante el período se presentaron las siguientes dificultades:
-Retraso por parte el INMLCF en la asignación de número de registro SIRDEC, de perito encargado del caso y de la necropsia médico legal con sus estudios forenses anexos, en los cuerpos recuperados por la UBPD, así mismo como demoras en las respuestas de los números de los radicados en el SIRDEC de los cuerpos ya ingresados en el sistema.
-Se han presentado dificultades con los casos analizados por el Cuerpo Técnico de Investigación de la Fiscalía General de la Nación, retrasos y respuestas incompletas o negativas en las respuestas a las solicitudes realizadas por parte de la UBPD.
2.  Tomas de muestras biológicas a familiares en Colombia:
Durante el cuarto trimestre, la DTPRI realizó jornadas para obtener muestras biológicas de referencia para análisis genéticos en el proceso de identificación, garantizando la calidad de la misma y la adecuada selección del muestradante, dentro del marco humanitario y extrajudicial de la Unidad de Búsqueda de Personas dada por Desaparecidas.
Dentro de las principales actividades que se realizan previamente a la toma de muestras biológicas se destacan:
- Análisis de información disponible de los casos relacionados con PDD.
- Verificación previa en las bases de datos y en los laboratorios del INMLCF, Fiscalía General de la Nación FGN; si la muestra ya fue tomada: resultado negativo.
- Necesidad y pertinencia de toma de muestras biológicas de referencia y entrevistas forenses con fines de identificación.
- Realización de diálogo de ampliación de información con los familiares, entrevista forense con fines de identificación, genogramas y registro de información en el SIRDEC.
- Pedagogía del proceso de identificación a familiares, importancia y uso de las muestras biológicas.
En total se tomaron 1514 muestras biológicas correspondientes a 757 familiares de casos de PDD:
- 10 tomas de muestras biológicas a 5 familiares de referencia de PDD en Bogotá - Cundinamarca.
- 124 tomas de muestras biológicas a 62 familiares de referencia de PDD en Curumaní – Cesar
- 6 tomas de muestras biológicas a 3 familiares de referencia de PDD en Bogotá - Cundinamarca.
- 174 tomas de muestras biológicas a 87 familiares de referencia de PDD en Valle del Cauca - Cali; Toro, Tulua y Florida.
- 88 tomas de muestras biológicas a 44 familiares de referencia de PDD en Arauca, Saravena, Tame (Arauca) La Salina, Sácama (Casanaré).
-106 tomas de muestras biológicas a 53 familiares de referencia de PDD en San José del Guaviare - Guaviare.
- 8 tomas de muestras biológicas a 4 familiares de referencia de PDD en Bogotá - Cundinamarca.
- 182 tomas de muestras biológicas a 91 familiares de referencia de PDD en Mocoa. Valle del Guamuez. Puerto Asis – Putumayo.
- 98 tomas de muestras biológicas a 49 familiares de referencia de PDD en Sucre - Sincelejo
- 14 tomas de muestras biológicas a 7 familiares de referencia de PDD en Bogotá - Cundinamarca.
- 26 tomas de muestras biológicas a 13 familiares de referencia de PDD en Leticia – Amazonas.
- 24 tomas de muestras biológicas a 12 familiares de referencia de PDD en Yopal. Villanueva. Tauramena. Monterrey -  Casanare
- 264 tomas de muestras biológicas a 132 familiares de referencia de PDD en Caquetá y Sur del Huila
- 224 tomas de muestras biológicas a 112 familiares de referencia de PDD en Pasto - Ipiales Nariño
- 12 tomas de muestras biológicas a 6 familiares de referencia de PDD en Santa Rosa - Tumaco.
- 54 tomas de muestras biológicas a 27 familiares de referencia de PDD en Atlántico - Barranquilla.
- 50 tomas de muestras biológicas a 25 familiares de referencia de PDD en Ocaña - El Carmen - Norte de Santander.
-  20 tomas de muestras biológicas a 10 familiares de referencia de PDD en La Cabrera - Cundinamarca.
- 18 tomas de muestras biológicas a 9 familiares de referencia de PDD en Bogotá - Cundinamarca.
- 12 tomas de muestras biológicas a 6 familiares de referencia de PDD en Quito - Ecuador.
Como resultado se obtiene:
- Actualización y registro en base de datos de toma de muestras de familiares de referencia.
- Registro en el módulo de desaparecidos del SIRDEC de la información de los/as muestradantes en la sección “familiares asociados al desaparecido”.
- Envío y solicitud de procesamiento, ingreso al Banco de Perfiles Genéticos y cruces de las muestras biológicas tomadas, al INMLCF.
 -Seguimiento al registro de las muestras al BPG
3. Desarrollo del Proyecto “Impulso al proceso de Identificación de cadáveres en condición de no identificados en Colombia”.
Se dio continuidad a la fase de diagnóstico del proyecto "Impulso al proceso de Identificación de cadáveres en condición de no identificados en Colombia", en lo relacionado con el registro de datos en SIRDEC de expedientes anteriores al año 2007, con la recolección de información en el instrumento diagnóstico y con la revisión de la información recolectada en el instrumentos de diagnóstico de la UBPD de los casos en los cuales el cadáver continúa sin identificar en las ciudades de Bogotá, Cali, Medellín, Barraquilla, dando continuidad a la contratación de los equipos mencionados.
Durante el mes octubre, los coordinadores designados por parte de la Dirección de Prospección, Recuperación e Identificación, asignados a todas las ciudades en las que se desarrolla este proyecto, llevaron a cabo las siguientes tareas: 
- Recepción semanal e Integración mensual de las matrices del Instrumento de diagnóstico de proyecto de impulso a la identificación diligenciadas por los equipos de cada ciudad. 
Es importante mencionar que los contratos de los técnicos y coordinadores presentaron terminación de contrato a mediados del mes de octubre y fueron contratados nuevamente a finales del mes de noviembre hasta el 31 de diciembre.
Así mismo, durante el período el personal forense continuó con el análisis de la información recolectada y el registro en el Instrumento de análisis:
● Revisión de la información registrada de cada caso en las siguientes bases de datos: 
- Información disponible del caso en el instrumento de diagnóstico de la UBPD.
- Información disponible del caso en SIRDEC; tanto en el módulo de Cadáveres, como en el módulo de Desaparecidos. 
● Análisis integral del caso teniendo en cuenta la información disponible de cada caso.
● Una vez realizado el análisis integral, se determinó qué acciones se deben llevar, específicamente para cada caso; con el fin de impulsar el proceso de identificación. Esta información también es registrada en el Instrumento de análisis.
● Así mismo se establece si; con la información disponible, este caso NO corresponde al conflicto armado (ejemplo: fetos, muerte natural). Esta información también es registrada en el Instrumento de análisis.
Durante el mes de noviembre se realizó la contratación, capacitación y puesta en marcha de las labores de otros analistas para llevar a cabo el análisis de los casos y la gestión de los planes de acción. Estos profesionales iniciaron labores en el mes de diciembre.
Los resultados obtenidos desde el 01 de octubre al 30 de diciembre de 2021, en las ciudades donde se desarrolla el proyecto son los siguientes:
- En total se ingresaron 343 casos en el instrumento de diagnóstico.
- Se ingresaron 230 casos en el SIRDEC – Proyecto Retrospectivo.
- Se realizó un análisis integral de 1.744 casos en Regional Norte, Nororiente, Oriente y Suroccidente.
Es importante mencionar los logros obtenidos durante el desarrollo del proyecto:
- Pese a la situación de emergencia por el COVID-19, retomando todas las medidas de bioseguridad y autocuidado, en este año se realizaron actividades presenciales en las instalaciones del INMLCF en las ciudades en las que se desarrolla el proyecto.
- A la fecha, en el instrumento de diagnóstico del proyecto, se ha ingresado información de más de 30.000 Cuerpos en Condición de No identificados C.N.I. lo cual supera ampliamente la cifra estimada inicialmente por el INMLCF. 
- Se ha ingresado información de aproximadamente 16.000 cuerpos no identificados al Sistema de Información Red desaparecidos y Cadáveres (SIRDEC), lo cual es de gran importancia para la búsqueda de las personas dadas por desaparecidas y permite a todas las entidades del nivel nacional que tienen acceso a esta plataforma hacer cruces técnicos con fines de identificación.
- La información consolidada en el instrumento de diagnóstico de este proyecto es un insumo es una fuente de información útil en la construcción y el avance de los planes regionales de búsqueda de la UBPD y en el impulso del proceso de identificación de solicitudes de búsqueda presentadas ante la entidad.  
- A la fecha se ha realizado el análisis integral de aproximadamente 9.000 casos ingresados al instrumento diagnóstico y gracias a este análisis, se han gestionado planes de acción para impulsar la identificación, como: 
1. Ubicación de muestras biológicas en los diferentes laboratorios por medio de solicitudes enviadas al INMLCF.
2. Búsqueda de necrodactilias y cruces en el Sistema Automatizado de Identificación Dactilar Colombiana (AFIS)
Se presentaron las siguientes dificultades:
- Retrasos en la contratación de técnicos para dar continuidad con la fase de recolección, debido a la falta de disponibilidad presupuestal y asignación de recursos.
- Declinación de ofertas contractuales por parte de los técnicos aspirantes por la demora en el proceso de contratación.
- Dificultad en la consecución de perfiles adecuados y documentación para los profesionales de la fase de análisis de la información de los expedientes de necropsia, bases de datos y otras fuentes de información con el fin de realizar el diagnóstico del proceso de identificación de los cadáveres en condición de no identificados (C.N.I.).
</t>
  </si>
  <si>
    <t>El indicador se encuentra en nivel óptimo de cumplimiento, llevando a cabo las 3 acciones de impulso al proceso de identificación proyectadas en la vigencia. Se evidencia un sinnúmero de acciones que permiten evidenciar todo el proceso de seguimiento, búsqueda, cargue y validación de información relacionada con casos encontrados en el INMLCF, así como la toma de muestras biológicas realizada de forma articulada con esta entidad. Frente a las dificultades relacionadas con los procesos contractuales, ya que los recursos son excasos, se sugiere programar con suficiente antelación las necesidades requeridas en el plan anual de adquisiciones, de tal forma, que se pueden llevar a cabo los contratos requeridos. Con relación a los inconvenientes presentados con otras entidades relacionadas en el proceso de búsqueda, se sugiere realizar mesas de trabajo para establecer pautas de relacionamiento, rutas de trabajo y tiempos de respuesta para todas aquellas solicitudes que la UBPD requiera. Esto podría ser en el marco de los convenios existentes.</t>
  </si>
  <si>
    <t xml:space="preserve">
1. Seguimiento al proceso de identificación:
Es importante destacar los siguientes logros presentados durante la vigencia 2021:
- Cinco cadáveres recuperados en el año 2020 por la UBPD, del cementerio de Samaná, asociados al Plan Regional Caldense, fueron identificados por el INMLCF. Uno de ellos, identificado a partir del cotejo genético, entre un cadáver recuperado sin orientación de identidad y un grupo familiar al cual la UBPD le tomó muestras biológicas en Samaná.
- Seguimiento interdisciplinario al proceso de identificación de los cadáveres recuperados por la UBPD y por otras entidades, que se encuentran en análisis forenses por parte del INMLCF a través de la matriz interinstitucional y las mesas técnicas Interinstitucionales.
- Trabajo articulado entre los referentes de identificación y los equipos territoriales y de nivel central.
Durante el período se presentaron las siguientes dificultades:
- Retraso por parte el INMLCF en la asignación de número de registro SIRDEC, de perito encargado del caso y de la necropsia médico legal con sus estudios forenses anexos, en los cuerpos recuperados por la UBPD, así mismo como demoras en las respuestas de los números de los radicados en el SIRDEC de los cuerpos ya ingresados en el sistema.
- Se presentaron dificultades con los casos analizados por el Cuerpo Técnico de Investigación de la Fiscalía General de la Nación, retrasos y respuestas incompletas o negativas en las respuestas a las solicitudes realizadas por parte de la UBPD.
2.  Tomas de muestras biológicas a familiares en Colombia:
Para esta acción se presentaron los siguientes logros durante la vigencia 2021:
- Comunicación continua con familiares y organizaciones que buscan, mediante diálogos virtuales y presenciales
- Actualización y registro en base de datos de toma de muestras de familiares de referencia.
- Registro en el módulo de desaparecidos del SIRDEC de la información de los/as muestradantes en la sección “familiares asociados al desaparecido”.
- Avance en el impulso de tomas de muestras por parte del INMLCF, relacionadas con cuerpos recuperados por la UBPD.
- Se estableció un procedimiento de recepción, manejo y entrega de muestras biológicas de referencia, recolectadas por la UBPD.
3. Desarrollo del Proyecto “Impulso al proceso de Identificación de cadáveres en condición de no identificados en Colombia”.
Respecto a esta acción se presentaron los siguientes logros durante la vigencia 2021:
- Se logró el alistamiento de espacios y expedientes de necropsia, por parte del INMLCF en todas las ciudades en las que se desarrolla el proyecto. 
- Se contó con personal capacitado y eficiente para la continuación del proyecto en cada una de las ciudades. 
- Avance en la implementación de la contratación de analistas forenses que permita agilizar este proceso y la ejecución de los planes de acción. 
- Pese a la situación de emergencia por el COVID-19, retomando todas las medidas de bioseguridad y autocuidado, en este año se realizaron actividades presenciales en las instalaciones del INMLCF en las ciudades en las que se desarrolla el proyecto.
- A la fecha, en el instrumento de diagnóstico del proyecto, se ha ingresado información de más de 30.000 Cuerpos en Condición de No identificados C.N.I. lo cual supera ampliamente la cifra estimada inicialmente por el INMLCF. 
- Se ha ingresado información de aproximadamente 16.000 cuerpos no identificados al Sistema de Información Red desaparecidos y Cadáveres (SIRDEC), lo cual es de gran importancia para la búsqueda de las personas dadas por desaparecidas y permite a todas las entidades del nivel nacional que tienen acceso a esta plataforma hacer cruces técnicos con fines de identificación.
- La información consolidada en el instrumento de diagnóstico de este proyecto es un insumo es una fuente de información útil en la construcción y el avance de los planes regionales de búsqueda de la UBPD y en el impulso del proceso de identificación de solicitudes de búsqueda presentadas ante la entidad.  
- A la fecha se ha realizado el análisis integral de aproximadamente 9.000 casos ingresados al instrumento diagnóstico y gracias a este análisis, se han gestionado planes de acción para impulsar la identificación, como: 
1. Ubicación de muestras biológicas en los diferentes laboratorios por medio de solicitudes enviadas al INMLCF.
2. Búsqueda de necrodactilias y cruces en el Sistema Automatizado de Identificación Dactilar Colombiana (AFIS)
Sin embargo, se presentaron las siguientes dificultades:
- Retrasos en la contratación de técnicos para dar continuidad con la fase de recolección, debido a la falta de disponibilidad presupuestal y asignación de recursos.
- Declinación de ofertas contractuales por parte de los técnicos aspirantes por la demora en el proceso de contratación.
- Dificultad en la consecución de perfiles adecuados y documentación para los profesionales de la fase de análisis de la información de los expedientes de necropsia, bases de datos y otras fuentes de información con el fin de realizar el diagnóstico del proceso de identificación de los cadáveres en condición de no identificados (C.N.I.).
</t>
  </si>
  <si>
    <t>18</t>
  </si>
  <si>
    <t>Número de personas nuevas incluidas en los Planes regionales de búsqueda priorizados y en ejecución.</t>
  </si>
  <si>
    <r>
      <rPr>
        <sz val="11"/>
        <color theme="1"/>
        <rFont val="Arial Narrow"/>
      </rPr>
      <t xml:space="preserve">846 personas nuevas incluidas en alguno de los Planes Regionales de Búsqueda priorizados y en ejecución.
</t>
    </r>
    <r>
      <rPr>
        <b/>
        <sz val="11"/>
        <color theme="1"/>
        <rFont val="Arial Narrow"/>
      </rPr>
      <t xml:space="preserve">Se cambia a partir del III trimestre por: 
</t>
    </r>
    <r>
      <rPr>
        <sz val="11"/>
        <color theme="1"/>
        <rFont val="Arial Narrow"/>
      </rPr>
      <t>1651 personas nuevas incluidas en alguno de los Planes regionales de búsqueda priorizados y en ejecución.</t>
    </r>
  </si>
  <si>
    <t>846 personas nuevas incluidas en alguno de los Planes regionales de búsqueda priorizados y en ejecución.</t>
  </si>
  <si>
    <t xml:space="preserve">Durante el primer trimestre del año se ha venido trabajando en la recolección y análisis de información para la formulación de nuevos Planes regionales de búsqueda, que permitirá establecer la cantidad de personas dadas por desaparecidas que van siendo incorporadas al universo regional de datos contenidos en cada uno de los Planes regionales de búsqueda priorizados y en ejecución.
Es importante precisar que, en la vigencia 2021 la UBPD está transitando hacia la comprensión del alcance regional de los Planes de forma más amplia y estandarizada, de tal manera que se entienden las regiones como agrupaciones de territorios que comparten dinámicas de la desaparición asociada al conflicto armado. Es así, que en su mayoría las regiones que se están abordando, agrupan varios municipios y en algunos casos veredas que tuvieron dinámicas de la territorialidad de actores armados comunes. En ese sentido se están formulando Planes regionales de búsqueda para regiones que agrupan varios municipios y subregiones que, en algunos casos, han subsumido Planes regionales que se formularon en el año 2019 y 2020. </t>
  </si>
  <si>
    <t>No hay avance cuantitativo proyectado para el período. Sin embargo, es muy importante la información cualitativa brindada por el área, pues permite entender de qué modo se están reorganizando los Planes y qué acciones se están desarrollando para poder incorporar nuevas personas en los instrumentos definidos (Planes regionales de búsqueda).</t>
  </si>
  <si>
    <t>200 personas nuevas incluidas en alguno de los Planes regionales de búsqueda priorizados y en ejecución.</t>
  </si>
  <si>
    <t>331 personas nuevas incluidas en alguno de los Planes regionales de búsqueda priorizados y en ejecución.</t>
  </si>
  <si>
    <t xml:space="preserve">Durante lo corrido del segundo trimestre del año se presentaron 3 Planes Regionales de Búsqueda nuevos, los cuales incluyen a 331 personas dadas por desaparecidas asi:
1. Plan Regional de Búsqueda de Morrosquillo: 69 PDD
2. Plan Regional de Búsqueda del Oriente del Cauca: 32 PDD
3. Plan Regional Centro oriente del Meta: 230 PDD
Para este trimestre además se avanzó en la obtención de información y la reorganización de algunos Planes Regionales para que cobijaran zonas mas grandes del país y para que tuviesen una mejor delimitación de su alcance y se avanza asi mismo en la formulacion de otros PRB y aciones investigativas.
Teniendo en cuenta el aumento en la meta propuesta, y la planeación al interior del equipo, se analizará si es necesario solicitar modificación a las metas del presente indicador. </t>
  </si>
  <si>
    <t>El indicador se encuentra en nivel de sobrecumplimiento, lo anterior, considerando que incluyeron a 131 personas nuevas en alguno de los PRB priorizados y en ejecución, adicionales a las 200 estimadas para el 2do corte. Frente a esto, es necesario que evalúen si este comportamiento será una constante o si fue producto de acciones aisladas que no ajustarán de manera drástica la medición del indicador. De continuar con esa tendencia alcista, se sugiere establecer acciones de mejora para que el indicador retome nuevas proyecciones.
Se sugiere llevar un registro porcentual global de las PDD de las cuales se tiene registro desde el inicio de la UBPD y que aún no han podido ser incluidas en los PRB, de tal forma, que se implementen acciones específicas o se retomen casos recibidos hace ya un tiempo por la entidad.</t>
  </si>
  <si>
    <r>
      <rPr>
        <sz val="11"/>
        <color theme="1"/>
        <rFont val="Arial Narrow"/>
      </rPr>
      <t xml:space="preserve">846 personas nuevas incluidas en alguno de los Planes Regionales de Búsqueda priorizados y en ejecución.
</t>
    </r>
    <r>
      <rPr>
        <b/>
        <sz val="11"/>
        <color theme="1"/>
        <rFont val="Arial Narrow"/>
      </rPr>
      <t xml:space="preserve">Se cambia a partir del III trimestre:
</t>
    </r>
    <r>
      <rPr>
        <sz val="11"/>
        <color theme="1"/>
        <rFont val="Arial Narrow"/>
      </rPr>
      <t>1651 personas nuevas incluidas en alguno de los Planes regionales de búsqueda priorizados y en ejecución.</t>
    </r>
  </si>
  <si>
    <t>931 personas nuevas incluidas en alguno de los Planes Regionales de Búsqueda priorizados y en ejecución.</t>
  </si>
  <si>
    <t>1056 personas nuevas incluidas en alguno de los Planes Regionales de Búsqueda priorizados y en ejecución.</t>
  </si>
  <si>
    <t xml:space="preserve">Durante lo corrido del tercer trimestre del año se presentaron 5 Planes Regionales de Búsqueda nuevos, los cuales incluyen a 725 personas dadas por desaparecidas asi:
1. Plan Regional de Búsqueda Suroccidente Casanare: 190  PDD
2. Plan Regional de Búsqueda Centro del Cesar: 106 PDD
3. Plan Regional Oriente Antioqueño: 179 PDD
4. Plan Regional de Búsqueda Pacífico Vallecaucano: 130 PDD
5. Plan Regional de Búsqueda Arena Metropolitana: 120 PDD
Ademas, se participó en diversos espacios con actores que han permitido avanzar en la recolección de información para la formulación de PRB de acuerdo con los nuevos lineamientos, lo cual permite la contrastación y análisis de información. </t>
  </si>
  <si>
    <t xml:space="preserve">Durante el tercer trimestre. el área responsable solicitó el ajuste de la meta del indicador para la vigencia 2021, pasando de 846 a 1651. Dicho ajuste fue aprobado en sesión No. 13 del Comité de Gestión de la UBPD.
El indicador presenta un sobrecumplimiento de 113% frente a la meta establecida para el periodo pero un nivel de cumplimiento del 64% frente a la meta total para la vigencia. 
Se adjuntaron los soportes correspondientes. Es importante continuar verificando, después de cada actualización de información, la coherencia de cifras entre el reporte cualitativo y los soportes.  
</t>
  </si>
  <si>
    <r>
      <rPr>
        <sz val="11"/>
        <color theme="1"/>
        <rFont val="Arial Narrow"/>
      </rPr>
      <t xml:space="preserve">846 personas nuevas incluidas en alguno de los Planes Regionales de Búsqueda priorizados y en ejecución.
</t>
    </r>
    <r>
      <rPr>
        <b/>
        <sz val="11"/>
        <color theme="1"/>
        <rFont val="Arial Narrow"/>
      </rPr>
      <t xml:space="preserve">Se cambia a partir del III trimestre por: </t>
    </r>
    <r>
      <rPr>
        <sz val="11"/>
        <color theme="1"/>
        <rFont val="Arial Narrow"/>
      </rPr>
      <t xml:space="preserve">
1651 personas nuevas incluidas en alguno de los Planes regionales de búsqueda priorizados y en ejecución.</t>
    </r>
  </si>
  <si>
    <t>1651 personas nuevas incluidas en alguno de los Planes regionales de búsqueda priorizados y en ejecución.</t>
  </si>
  <si>
    <t>1970 personas nuevas incluidas en alguno de los Planes regionales de búsqueda priorizados y en ejecución.</t>
  </si>
  <si>
    <t>Durante lo corrido en el cuarto trimestre del año se presentaron 6 PRB nuevos y se amplió el universo con 914 de personas nuevas incluidas en los Planes Regionales de Búsqueda nuevos y en ejecución, asi determinados:
1. Plan Regional de Búsqueda Valle del Patía y Macizo Colombiano: 120
2. Plan Regional de Búsqueda Cordillera Central: 234
3. Plan Regional de Búsqueda de Montes de María y Morrosquillo: amplió su universo en 106 PDD
4. Plan Regional de Búsqueda Sur de Nariño y Frontera: 29 PDD
5. Plan Regional de Búsqueda Sur del Valle y Norte del Cauca: 171 PDD
6. Plan Regional de Búsqueda Centro del Cauca: 61 PDD
7. Plan Regional de Búsquedadel Sarare: 193 PDD</t>
  </si>
  <si>
    <t xml:space="preserve">Se evidencia el cumplimiento óptimo de la meta establecida para la vigencia, quedando en un 119% con respecto a lo planeado. 
Al revisar los enlaces a PRB registrados como soportes se identifica que no tienen la misma estructura y no es fácilmente identificable el total de hipótesis de localización contempladas que permita evidenciar el reporte realizado. Se sugiere estandarizar las plantillas de PRB con el fin de que haya una estructura similar para la presentación de la información. Adicionalmente, se recomienda disponer de alguna herramienta consolidadora formalmente establecida donde conste la información reportada. </t>
  </si>
  <si>
    <t>Logros. Con la apertura de la cobertura del territorio en los planes regionales se ha incrementado la cantidad de PDD por SB presentadas, situación que implica poder avanzar en la mayor cantidad posible de encuentro de estas víctimas. Pues, al realizarse con los PRB las diferentes actividades de búsqueda, de localización y prospección, en los casos en que se cuente con información relevante, se tiene la posbilidad de avanzar en la búsqueda de otros casos en los que se carezca de ella al encontrarse circunstancias parecidas de desaparición y otras variables de análisis que se tienen en cuenta para la búsqueda. 
Dificultades. Aún falta lograr ajustar mecanismos para garantizar la efectiva participación de las familias, organizaciones y comunidades en los planes regionales de búsqueda.</t>
  </si>
  <si>
    <t>2.3 Construir colectivamente y transferir conocimiento y aprendizajes sobre lo que implica técnica, jurídica y administrativamente el proceso de búsqueda humanitaria de personas dadas por desaparecidas.</t>
  </si>
  <si>
    <t>19</t>
  </si>
  <si>
    <t>Aprendizajes implementados en el proceso de búsqueda de la UBPD.</t>
  </si>
  <si>
    <t>Oficina de Gestión de Conocimiento</t>
  </si>
  <si>
    <t>Documento de avance en la implementación de aprendizajes en el proceso de búsqueda de la UBPD.</t>
  </si>
  <si>
    <t>Recolección de fuentes de información preliminares y avance en el diseño metodológico para la identificación, documentación e implementación de los aprendizajes pertinentes. - (10%)</t>
  </si>
  <si>
    <t xml:space="preserve">Durante el primer trimestre se realizó el diseño metodológico preliminar para identificar, documentar y divulgar los aprendizajes del Proceso de Búsqueda. Este diseño se definió a partir de la estructuración de un proceso que contempla la identificación de aprendizajes que en el marco de la construcción e implementación del proceso de búsqueda humanitaria han sido identificados por los servidores y servidoras de la UBPD, especialmente en aquellas acciones desarrolladas en prospecciones, recuperaciones, entregas dignas y reencuentros.  El diseño metodologico contempla las siguientes acciones:
        •  Recolección y sistematización de la información: esta acción se desarrollará de manera articulada con otras actividades de la OGC (memoria institucional, debates y escuchemonos, cultura, relacionamiento, sistematización de experiencias, identificación del nivel de apropiación), utilizando diversas tecnicas y fuentes de información como entrevistas semiestructuradas, grupos focales, documentos producidos, encuestas.
        •  Análisis de la información: El análisis de la información integrará la información recolectada a partir del análisis de información cualitativas y/o cuantitativas como el analisis del discurso o en terminos cuantitativos con estadisticas descriptivas-según sea el caso y que permitan la documentación de los aprendizajes colectivos del proceso de búsqueda, ademas de la identificación de aquellos que pueda ser pertinenete incorporar en otras acciones.
        •  Producción de documentos y divulgación.
Como insumo para la actividades de memoria institucional y de este indicador,  tambien se avanzó en la recolección de información a través de la recopilación de archivos  y en algunas entrevistas. Debido a que las entrevistas no son grabadas (por confidenciales) y a la cantidad de documentos y a la reserva de agunos,  estos documentos no se adjuntan como soporte pero se encuentran en la carpeta del drive de consulta de la OGC: https://drive.google.com/drive/u/1/folders/10UDUewuo351IOCq-7g_GfW8ICnHUMCuz
A la fecha el desarrollo de este indicador no ha presentado desafios; sin embargo es clave mencionar que el desarrollo y avance de la propuesta metodogica inicio despues de lo esperado dado el tiempo requerido para definir el indicador y realizar los ajustes necesarios. Uno de los principales aciertos en el cumplimiento del avance trimestral de este indicador, fue la identificación y articulación de varias actividades que realiza la OGC y que son insumo para la documentación de aprendizajes; así mismo el desarrollo de reuniones por equipos de trabajo permitió la retroalimentación del proceso metodológico. </t>
  </si>
  <si>
    <t xml:space="preserve">El indicador se encuentra en un estado de avance  "óptimo" para este primer periodo, los entregables o avances planteados fueron la recolección de fuentes de información preliminares y el avance en el diseño metodológico para la identificación, documentación e implementación de los aprendizajes pertinentes, los cuáles se han adelantado satisfactoriamente y se tienen los soportes, bajo el entendimiento de que el primero es información confidencial, mientras el segundo si es un documento preliminar.
Para garantizar los soportes de la recolección de fuentes de información y además como herramienta que puede facilitar el trabajo de la dependencia sería bastante útil tener un listado o índice que relacione todas las fuentes de información y quizás algunos campos descriptivos NO confidenciales.
Muy importante que el reporte contiene descripción de aciertos y/o dificultades en el desarrollo de las acciones del indicador, esto facilita la comprensión de la información.
</t>
  </si>
  <si>
    <r>
      <rPr>
        <b/>
        <sz val="11"/>
        <color theme="1"/>
        <rFont val="Arial Narrow"/>
      </rPr>
      <t>40%</t>
    </r>
    <r>
      <rPr>
        <sz val="11"/>
        <color theme="1"/>
        <rFont val="Arial Narrow"/>
      </rPr>
      <t xml:space="preserve">
* Trimestre 1. Recolección de fuentes de información preliminares y avance en el diseño metodológico para la identificación, documentación e implementación de los aprendizajes pertinentes. - 10%
* Trimestre 2: 1) Diseño metodológico final para la identificación, documentación e implementación de los aprendizajes pertinentes; 2) Recolección, sistematización y analisis de la información para la identificación de aprendizajes colectivos.  - 30%</t>
    </r>
  </si>
  <si>
    <r>
      <rPr>
        <b/>
        <sz val="11"/>
        <color theme="1"/>
        <rFont val="Arial Narrow"/>
      </rPr>
      <t>40%</t>
    </r>
    <r>
      <rPr>
        <sz val="11"/>
        <color theme="1"/>
        <rFont val="Arial Narrow"/>
      </rPr>
      <t xml:space="preserve">
* Trimestre 1. Recolección de fuentes de información preliminares y avance en el diseño metodológico para la identificación, documentación e implementación de los aprendizajes pertinentes. - 10%
* Trimestre 2: 1) Diseño metodológico final para la identificación, documentación e implementación de los aprendizajes pertinentes; 2) Recolección, sistematización y analisis de la información para la identificación de aprendizajes colectivos.  - 30%</t>
    </r>
  </si>
  <si>
    <t xml:space="preserve">Durante el segundo trimeste se realizó el diseño metodológico definitivo para identificar, documentar y divulgar los aprendizajes del Proceso de Búsqueda.  Como se mencionó en el anterior reporte, este diseño se definió a partir de la estructuración de un proceso que contempla la identificación de aprendizajes que en el marco de la construcción e implementación del proceso de búsqueda humanitaria que han sido identificados por los servidores y servidoras de la UBPD, especialmente en aquellas acciones desarrolladas en prospecciones, recuperaciones, entregas dignas y reencuentros.  
En terminos de recolección de información se avanzó en:
* Realización de entrevistas: Claudia Figueroa, Carlos Bacigalupo de DTPRI, Lina Ramos y Luz Verónica Pabón de SGTT. Ana Teresa Rueda y Liliana Ariza de los Equipos territoriales y Liz Arévalo de DTPCVED.
* Recolección y organizacion de documentos realizados por diferentes areas o direcciones de la UBPD.
* Formulario de recolección de información para la identificación de los saberes y experiencias de las personas que buscan en el PB.
* Sistematización de los encuentros liderados por la DTPCVED "hablemos de reencuentros" y entregas dignas.
* Paticipación en el Círculo de Saberes de Riosucio. 21 y el 24 de mayo de 2021 en Turbo, municipio del Departamento de Antioquia,
Varios de los insumos que se tienen para el desarrollo de esta actividad son entrevistas y espacios de dialogos, por lo que la sistematización y análisis de esta información se ha realizado de manera paralela. 
A la fecha el mayor desafio de este indicador es la identificación y articulación de varias actividades que realizan otras areas de la UBPD y que son insumo para la documentación de aprendizajes o que en algunos casos son acciones que pueden parecer similares.
</t>
  </si>
  <si>
    <t>El indicador se encuentra en un estado de avance  "óptimo" para est esegundo periodo, el reporte de información da cuenta del diseño metodológico planteado y de la recolección, sistematización y análisis de fuentes de información planteadas.
Al no tener un listado previo de fuentes identificadas a trabajar, no es posible cotejar que se ha realizado la totalidad de las actividades planteadas, más teniendo en cuenta que hay soportes que por confidencialidad no se pueden detallar.
Agradecemos que  el reporte presenta aciertos y/o dificultades en el desarrollo de las acciones del indicador, esto facilita la comprensión de la información y nos enfoca en el objetivo de aprendizaje que también contempla el plan de acción.</t>
  </si>
  <si>
    <r>
      <rPr>
        <b/>
        <sz val="11"/>
        <color theme="1"/>
        <rFont val="Arial Narrow"/>
      </rPr>
      <t>70%</t>
    </r>
    <r>
      <rPr>
        <sz val="11"/>
        <color theme="1"/>
        <rFont val="Arial Narrow"/>
      </rPr>
      <t xml:space="preserve">
* Trimestre 1. Recolección de fuentes de información preliminares y avance en el diseño metodológico para la identificación, documentación e implementación de los aprendizajes pertinentes. - 10%
* Trimestre 2: 1) Diseño metodológico final para la identificación, documentación e implementación de los aprendizajes pertinentes; 2) Recolección, sistematización y analisis de la información para la identificación de aprendizajes colectivos.  - 30%
* Trimestre 3: 1) Documento de avance  de los aprendizajes colectivos; 2) avance en la identificación de los aprendizajes pertinentes para el proceso de búsqueda (Junto a la SGTT y demas dependencias relacionadas). - 30%</t>
    </r>
  </si>
  <si>
    <r>
      <rPr>
        <b/>
        <sz val="11"/>
        <color theme="1"/>
        <rFont val="Arial Narrow"/>
      </rPr>
      <t>70%</t>
    </r>
    <r>
      <rPr>
        <sz val="11"/>
        <color theme="1"/>
        <rFont val="Arial Narrow"/>
      </rPr>
      <t xml:space="preserve">
* Trimestre 1. Recolección de fuentes de información preliminares y avance en el diseño metodológico para la identificación, documentación e implementación de los aprendizajes pertinentes. - 10%
* Trimestre 2: 1) Diseño metodológico final para la identificación, documentación e implementación de los aprendizajes pertinentes; 2) Recolección, sistematización y analisis de la información para la identificación de aprendizajes colectivos.  - 30%
* Trimestre 3: 1) Documento de avance  de los aprendizajes colectivos; 2) avance en la identificación de los aprendizajes pertinentes para el proceso de búsqueda (Junto a la SGTT y demas dependencias relacionadas). - 30%</t>
    </r>
  </si>
  <si>
    <t>Durante el tercer trimestre se avanzó en la sistematización y análisis de la información recopilada durante los primeros trimestres del año. De esta sistematización se obtuvo una matriz que contiene los aprendizajes que los servidores y servidoras de la UBPD han obtenido en el marco del diseño e implementación del proceso de búsqueda, y ademas presenta los retos y desafíos de esta implementación. Los principales hallazgos fueron analizados y sintetizados en un documento Word que tiene como anexo la matriz señalada. Ese documento contiene varios aprendizajes que pueden ser incorporados al proceso de búsqueda. 
Este documento y la matriz ya fueron socializadas con la Oficina Asesora de Planeación, que apoyó con la complementación de alguna de la  información consignada. 
Los resultados de esta identificación y documentación será divulgados al equipo directivo en el próximo trimestre.
Un desafio presentado este trimestre con el indicador fue hacer una sisntesis robusta de toda la información recolectada a lo largo del año, pues fueron varias fuentes de información recibidas y procesadas</t>
  </si>
  <si>
    <t>El indicador se encuentra en estado óptimo al presentar el entregable esperado para el tercer periodo, el documento de identificación y pertinencia de los aprendizajes.  Se sugiere avanzar enfocadamente en el cumplimiento del entregable esperado para el periodo final, pues la implementación puede tomar bastante tiempo y entendemos debe hacerse con diversas dependencias de la UBPD.
Se resalta la importancia del reporte de desafíos presentados durante el trimestre, pues hace parte del aprendizaje necesario para valorar e identificar opciones de mejora.  Las evidencias dan cuenta del reporte presentado.</t>
  </si>
  <si>
    <r>
      <rPr>
        <b/>
        <sz val="11"/>
        <color theme="1"/>
        <rFont val="Arial Narrow"/>
      </rPr>
      <t>100%</t>
    </r>
    <r>
      <rPr>
        <sz val="11"/>
        <color theme="1"/>
        <rFont val="Arial Narrow"/>
      </rPr>
      <t xml:space="preserve">
* Trimestre 1. Recolección de fuentes de información preliminares y avance en el diseño metodológico para la identificación, documentación e implementación de los aprendizajes pertinentes. - 10%
* Trimestre 2: 1) Diseño metodológico final para la identificación, documentación e implementación de los aprendizajes pertinentes; 2) Recolección, sistematización y analisis de la información para la identificación de aprendizajes colectivos.  - 30%
* Trimestre 3: 1) Documento de avance  de los aprendizajes colectivos; 2) avance en la identificación de los aprendizajes pertinentes para el proceso de búsqueda (Junto a la SGTT y demas dependencias relacionadas). - 30%
*Trimestre 4:  Documento Final de avance en la implementación de aprendizajes pertinentes en el proceso de búsqueda de la UBPD  - 30%</t>
    </r>
  </si>
  <si>
    <r>
      <rPr>
        <b/>
        <sz val="11"/>
        <color theme="1"/>
        <rFont val="Arial Narrow"/>
      </rPr>
      <t>100%</t>
    </r>
    <r>
      <rPr>
        <sz val="11"/>
        <color theme="1"/>
        <rFont val="Arial Narrow"/>
      </rPr>
      <t xml:space="preserve">
* Trimestre 1. Recolección de fuentes de información preliminares y avance en el diseño metodológico para la identificación, documentación e implementación de los aprendizajes pertinentes. - 10%
* Trimestre 2: 1) Diseño metodológico final para la identificación, documentación e implementación de los aprendizajes pertinentes; 2) Recolección, sistematización y analisis de la información para la identificación de aprendizajes colectivos.  - 30%
* Trimestre 3: 1) Documento de avance  de los aprendizajes colectivos; 2) avance en la identificación de los aprendizajes pertinentes para el proceso de búsqueda (Junto a la SGTT y demas dependencias relacionadas). - 30%
*Trimestre 4:  Documento Final de avance en la implementación de aprendizajes pertinentes en el proceso de búsqueda de la UBPD  - 30%</t>
    </r>
  </si>
  <si>
    <t>Durante el cuarto trimestre se terminó la sistematización y análisis de la información y se construyo el documento final que contiene los principales hallazgos en materia de aprendizajes, retos y desafíos del proceso de búsqueda, el cual se socializó a los directores técnicos misionales y a la Subdirectora  General Técnica y Territorial, en el marco de una reunión realizada el 29 de octubre, en la cual se discutieron como algunos de estos aprendizajes ya han sido incorporados en el proceso de búsqueda y como otros se encuentran en proceso de inclusión. Así mismo, en el marco de la estrategia “debates y escuchémonos" liderada por la OGC se divulgaron los aprendizajes del proceso de búsqueda resultado de dos experiencias de prospecciones en los cementerios de Samaná y Puerto Berrio.</t>
  </si>
  <si>
    <t>El indicador finaliza la vigencia en estado óptimo, al cumplir completamente con el entregable proyectado, un (1) documento final de avance en la implementación de aprendizajes pertinentes en el proceso de búsqueda de la UBPD, el cual también se socializó con DIrecciones Técnicas y Subdirección General; como evidencias del entregable se entrega el documento final y soportes de las socializaciones respectivas.  Como principales desafíos del trabajo realizado se presentaron las dificultades de acordar agendas de trabajo a nivel interno y externo y la amplia cantidad de información recolectada.</t>
  </si>
  <si>
    <t>Dentro de los principales logros de esta actividad encontramos que identificar las complejidades, los retos y los desafíos de la búsqueda humanitaria que debe dirigir, coordinar y contribuir a implementar la UBPD permite aportar a la comprensión en las decisiones que toma la entidad, y asi generar solidaridad y dinámicas de cooperación, para recabar apoyo, y para ajustar las expectativas que existen sobre nuestro trabajo. Tambien permite  evitar reprocesos y contribuir a la consolidación de respuestas a familiares y allegados de personas desaparecidas.
En cuanto a los desafíos, encontramos dificultad en lograr concertar espacios con las personas que son objeto de la recolección de información; y una vez obtenida la información un desafío fue lograr una síntesis de todo lo recabado.</t>
  </si>
  <si>
    <t>Si la UBPD organiza el proceso de búsqueda y define los lineamientos de la búsqueda humanitaria…</t>
  </si>
  <si>
    <t>La UBPD lidera las respuestas del Estado en materia de búsqueda de personas dadas por desaparecidas.</t>
  </si>
  <si>
    <t>3.1 Hacer exigibles las acciones de articulación en el marco de los procesos humanitarios de búsqueda.</t>
  </si>
  <si>
    <t>20</t>
  </si>
  <si>
    <t>Porcentaje de solicitudes realizadas por la UBPD, a entidades involucradas en la búsqueda, con seguimiento a su respuesta.</t>
  </si>
  <si>
    <t>Subdirección General Técnica y Territorial</t>
  </si>
  <si>
    <t>90% de solicitudes de información realizadas con seguimiento a su respuesta.</t>
  </si>
  <si>
    <t>100% de solicitudes de información realizadas con seguimiento a su respuesta.</t>
  </si>
  <si>
    <t>Para dar cumplimiento al presente Indicador, la SGTT construyó y dispuso de una Matriz de Seguimiento a Solicitudes de Información para que las diferentes dependencias de la UBPD registraran las solicitudes efectuadas durante el primer trimestre del año y la SGTT pudiese realizar la labor de seguimiento respecto a las respuestas brindadas por las entidades involucradas en la búsqueda de personas dadas por desaparecidas. 
Una vez la SGTT precisó con el apoyo de las diferentes áreas intervenientes en el cumplimiento al reporte de metas del primer trimestre, las solicitudes de información que se han radicado a las diferentes entidades involucradas en la búsqueda de personas dadas por desaparecidas, mediante correo del 1 de marzo de 2021 con asunto: Solicitud de apoyo; Indicador 20: “Porcentaje de solicitudes realizadas por la UBPD, a entidades involucradas en la búsqueda, con seguimiento a su respuesta”, se solicitó el diligenciamiento de la mencionada matriz.
En este sentido se logró: 
i. Identificar las solicitudes objeto de seguimiento, o en el mejor de los casos las entidades productoras de información. (solicitudes realizadas por la UBPD, a entidades involucradas en la búsqueda); 
ii. Determinar el mecanismo para que la SGTT conozca las solicitudes de información que otras dependencias realizan a entidades involucradas con la búsqueda de personas dadas por desaparecidas (Apoyo de  servicio al Ciudadano); 
iii. Identificar variables y mecanismos de seguimientos existentes respecto a solicitudes de información en la UBPD;  
iv. Construir herramienta de seguimiento de carácter provisional y susceptible a mejoras de conformidad con el avance en el ejercicio y a las necesidades identificadas luego de su puesta en marcha.
Respecto al seguimiento de las solicitudes de información realizadas por la UBPD a entidades involucradas en el proceso de búsqueda de personas dadas por desaparecidas, la SGTT una vez contó con el diligenciamiento de la Matriz por las diferentes áreas de la Unidad, identificó lo siguiente:
De las 377 solicitudes de información remitidas durante el primer trimestre de la presente anualidad, se recibieron 137 respuestas.
De las entidades involucradas en la búsqueda, se evidencia que el relacionamiento con INMLCF, UARIV y las autoridades locales, ha permitido recibir respuestas en los términos de ley y con información precisa respecto a la solicitud elevada.
La SGTT continuará con la estructuración de la herramienta de seguimiento conforme lo mencionado en los numerales anteriores.
Teniendo en cuenta este primer seguimiento a las solicitudes de información, la SGTT analizará y propondrá acciones para el fortalecimiento de las estrategias de relacionamiento interinstitucional, así como las alternativas para la exigibilidad a las entidades estatales para dar respuesta a las solicitudes de información elevadas por la UBPD.</t>
  </si>
  <si>
    <t>Con relación al avance cualitativo, se evidencian logros significativos no solo para el seguimiento de solicitudes, sino para conocer la cantidad y variedad que requerimientos que se gestionan al interior de las áreas misionales. Frente a las entidades que no remitieron las 240 respuestas en el trimestre; (Sisben-EPS, autoridades locales, secretarías y la Fiscalía General de la Nación, entre otras), se sugiere incluir la cantidad y análisis de solicitudes por cada una de ellas, precisando aún mas la dificultad encontrada para tomar acciones específicas, en todo caso, enfocando esfuerzos en las que menos contestan y mas perjudican el desarrollo de la misión en la UBPD.
Frente a la herramienta de seguimiento se sugiere lo siguiente:
1. Utilizar la misma linea por cada solicitud y envío de información, lo anterior, considerando que en la base no se puede visualizar y analizar la secuencia y trazabilidad del trámite de forma lineal, sino que se utilizan diferentes lineas de radicado para el envío y llegada de solicitudes. por ejemplo, esto se presenta en las filas 31-37 hoja base
2. Existen campos de respuestas que se encuentran sin diligenciar, como por ejemplo si está completa o incompleta la respuesta, (filas 31 y 37 hoja base), así como en las filas 175 y 176 o 179 y 182 de la hoja base
3. Es necesario evaluar las estadísticas presentadas, ya que existen datos que no son claros, como por ejemplo, la linea denominada "organización - interno) la cual no tiene solicitudes, pero si tiene 43 recibidas, afectando considerablemente la medición, así mismo, la catergoría "PERSONA NATURAL", la cual no guarda concordancia con lo que requiere y mide este indicador.
4. Evaluar con el grupo de Gestión Documental de la Subdirección Administrativa y Financiera, la posibilidad de realizar el seguimiento desde el sistema de gestión de archivos electrónicos SGDEA que se viene implementando. Esto facilitaría ligar los pares de salida y entrada de las solicitudes efectuadas. 
En todo caso, la herramienta debe considerar ajustes de fondo para mejorar su lectura y uso.</t>
  </si>
  <si>
    <t>Para dar cumplimiento al presente Indicador durante el segundo trimestre, la SGTT con apoyo de las diferentes dependencias de la UBPD, continuó la implementación y diligenciamiento de la herramienta de Seguimiento a Solicitudes de Información, con el fin de mapear aquellas efectuadas durante el citado periodo de la actual vigencia, e identificar la falta de respuesta oportuna de las mismas. En el marco de este ejercicio se adelantó una labor de seguimiento respecto a las respuestas brindadas por las entidades involucradas en la búsqueda de personas dadas por desaparecidas . 
A partir del ejercicio adelantado durante el primer trimestre, y la información identificada en el diligenciamiento de la tabla, se avanzó en: 
i. Identificar las solicitudes objeto de seguimiento y las entidades responsables de dar respuesta; 
ii. Determinar el mecanismo para que la SGTT conozca las solicitudes de información que otras dependencias realizan a entidades involucradas con la búsqueda de personas dadas por desaparecidas. Lo anterior con apoyo de Servicio al Ciudadano
iii. Identificar variables y mecanismos de seguimientos existentes respecto a solicitudes de información en la UBPD; 
iv. Consolidar y reformular la herramienta de seguimiento, susceptible a mejoras, de conformidad con el avance en el ejercicio y a las necesidades identificadas a lo largo de su puesta en marcha. Esto implicó avanzar en la agrupación de las entidades según categoríasd que faciliten el seguimiento, y la formulación de tablas dinámicas que faciliten la lectura de la información relevante para el ejercicio.
Respecto al seguimiento a las solicitudes de información realizadas por la UBPD a entidades involucradas en el proceso de búsqueda de personas dadas por desaparecidas por parte de las diferentes áreas de la Unidad, tras el diligenciamiento de la matriz construida para dicho fin se identificó que:
i. De las 406 solicitudes de información remitidas durante el segundo trimestre de la presente anualidad, se recibieron 128 respuestas. 
ii. La SGTT continuará con la estructuración de la herramienta de seguimiento conforme lo mencionado en los numerales anteriores.
Asi mismo, el 21 de junio se realizó una jornada de trabajo en la que la SGTT convoco a los equipos territoriales para aclarar dudas y afianzar el manejo de la herramienta de Seguimiento a Solicitudes de información. 
Adicionalmente, se finalizó la construcción de una estrategia que se ajusta a la necesidad de obtener respuesta efectiva a las solicitudes de información realizadas por la UBPD y que contribuyen a la búsqueda de los desaparecidos en el marco del conflicto armado. Esta identificó que el relacionamiento interinstitucional debe ser diferenciado, en razón a los acuerdos de voluntades (Convenios, Cartas de entendimiento, Protocolos, entre otros) que se suscriban con la Unidad y otras variables como lo son, entidades que conforman el Sistema Integral de Verdad, Justicia, Reparación y No Repetición -SIVJRNR-, entidades relacionadas en el Decreto Ley 589 de 2017 y otras entidades que  aunque no fueron enunciadas explícitamente por el citado Decreto, son necesarias para el cumplimiento del objeto misional de la UBPD. Esta estrategia se presentará para retroalimentación y posterior aprobación por parte de la Subdirectora General.</t>
  </si>
  <si>
    <t>El indicador se encuentra en nivel de sobrecumplimiento, no obstante, se sugiere evaluar si como se viene midiendo el presente indicador, realmente está generando valor al proceso o si el 100% reportado periodo a periodo no mide el verdadero espíritu del indicador. Lo anterior, considerando que a pesar de que se esté efectuando el registro de las solicitudes matricialmente, este indicador busca obtener el porcentaje de solicitudes realizadas por la UBPD, a entidades involucradas en la búsqueda, con seguimiento a su respuesta y por ahora, la matriz suministrada no evidencia en qué forma se le está haciendo seguimiento a cada respuesta, por ejemplo. cuantas replicas se han realizado, o llamadas, correos electrónicos recordatorios, derechos de petición o tutelas a las entidades, en este caso, el registro por sí solo no representa un seguimiento, sino un registro de si han contestado o no por parte de las entidades.
En cuanto a la matriz enviada, se evidencia lo siguiente:
1. Existe un registro en el semestre de 546 solicitudes incompletas o sin respuesta, frente a esto, se sugiere no solo analizar los casos del trimestre, sino, darle trazabilidad a toda la vigencia. Es de gran importancia establecer acciones para aquellas solicitudes que nunca fueron contestadas o aquellas que su completitud carece. En este caso, se sugiere una posible replica indicando las ausencias o no respuestas encontradas para cada caso. Luego de la retroalimentación se sigue evidenciando que los campos de reiteración se encuentran vacios"
2. Existen datos registrados en las casillas de "respuestas recibidas", pero sin registro de las solicitudes enviadas por la UBPD, por ejemplo, en la matriz de la SGTT filas 31-37, lo que no es claro, como surgen respuestas sin haberse solicitado información.
3. De acuerdo con la matriz suministrada, no se han reiterado las solicitudes que se encuentran incompletas o que no han sido contestadas por las entidades (ver columnas W-AC) campo "reiteración de solicitudes"
4. Se sugiere analizar y ajustar el avance cualitativo, ya que viendo la matriz enviada hoja (resumen), por ejemplo, aparecen 407 solicitudes en el 2do trimestre y no 406 como aquí se registró
Finalmente, es necesario indicar que no es posible llegar al 100% en el avance, considerando las solicitudes que por ejemplo fueron enviadas por Florencia el 30 de junio de 2021?, en este caso, creemos que estas solicitudes no entrarían dentro del 100% que reportan en el trimestre, ya que, como se habló durante la formulación del indicador y del 90% propuesto como meta, existen solicitudes que son enviadas al finalizar de cada corte que serían imposibles de monitorear por el cierre.</t>
  </si>
  <si>
    <t>83,46% de solicitudes de información realizadas con seguimiento a su respuesta.</t>
  </si>
  <si>
    <t xml:space="preserve">Para lo corrido del trimestre, se identificaron 261 solicitudes de información realizadas por los Grupos Internos de Trabajo Territorial y por las diferentes dependencias de la UBPD, para un total de 1.542 solicitudes en lo corrido de la vigencia, en este sentido es importante mencionar que:
1.        De las 1.542  solicitudes, 255 no cuentan con número de radicado siendo este garante del adecuado manejo de la información, de la veracidad, coherencia y fiabilidad de las solicitudes. Vale la pena mencionar que todas las solicitudes, ya sean en formato electrónico, físico o híbrido tendrán que ser remitidas por correspondencia (con su número de radicado) de acuerdo con lo expuesto en el procedimiento GDO-PR-001 V1 Gestión de Comunicaciones Oficiales 22-08-2019. Por lo anterior al 16,54% de las solicitudes no se les pudo hacer seguimiento.
2.        Por lo menos 403 de las solicitudes fueron resueltas y a 68 solicitudes se les dio respuesta incompleta 
3.        Que según la ley 1755 de 2015 "Por medio de la cual se regula el Derecho Fundamental de Petición y se sustituye un título del Código de Procedimiento Administrativo y de lo Contencioso Administrativo" y el Decreto 491 del 28 de marzo de 2020 "Por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816 solicitudes no han obtenido una respuesta en los tiempos establecidos. 
Así las cosas, y en aras de hacer exigibles las acciones de articulación en el marco de los procesos humanitarios de búsqueda, desde la SGTT se avanzó en la formulación y aprobación de una estrategia para el impulso de solicitudes de información no contestadas por entidades involucradas en la búsqueda, en este sentido, durante el tercer trimestre se realizó la socialización de la  estrategia en mención a través de 4 jornadas que tuvieron lugar los días 15, 16, 20 y 21 de septiembre.
</t>
  </si>
  <si>
    <t>El indicador se encuentra en nivel óptimo de cumplimiento, alcanzando a monitorear el 83,46% de las solicitudes de información realizadas por la UBPD con seguimiento a su respuesta.
Se espera que al finalizar el 4to trimestre se puedan ver los frutos (logros) de la estrategia para el impulso de las solicitudes de información no contestadas por entidades involucradas en la búsqueda. Frente a esto, se sugiere hacer un paquete de solicitudes no contestadas (816) o contestadas parcialmente (68), para que sean remitidas oficialmente a las entidades involucradas, de tal forma, que se pueda visibilizar esta dificultad a gran escala. 
Frente a las 255 solicitudes que se están remitiendo sin radicación de acuerdo con el procedimiento definido por el grupo interno de gestión documental, se sugiere establecer acciones de mejora en conjunto con la SAF y la SGH; como capacitaciones, talleres, socializaciones y reuniones, particulmente con la DTPRI, quienes al parecer están realizándolo constantemente.</t>
  </si>
  <si>
    <t>La UBPD realiza solicitudes de información a entidades que se encuentran directamente relacionadas con la búsqueda de personas dadas por desaparecidas, entre ellas, JEP, CEV, INMLCF, FGN, UARIV, URT, Ministerio de Salud y Protección Social, Ministerio del Interior, Agencia Nacional para la Reincorporación, Registraduría Nacional del Estado Civil, estas solicitudes al considerarse prioritarias e importantes para contribuir a los procesos de búsqueda fueron objeto de seguimiento durante la vigencia : 
1. Para la presente anualidad, 513 de 2.366 solicitudes no cuentan con número de radicado siendo este garante del adecuado manejo de la información, de la veracidad, coherencia y fiabilidad de las solicitudes.
2. En lo corrido del trimestres se identificaron 427 solicitudes de información realizadas por los grupos internos de trabajo territorial y por las diferentes dependencias de la UBPD.
3. Por lo menos 511 de las solicitudes realizadas fueron resueltas y a 99 se les dio respuesta incompleta.
4. Una vez socializada la "estrategia para el impulso de solicitudes de información no contestadas por entidades involucradas en la búsqueda" se realizaron 14 reiteraciones.</t>
  </si>
  <si>
    <t>El indicador culminó la vigencia con un cumplimiento óptimo, por cuanto se le realizó seguimiento de respuesta a todas las solicitudes enviadas a entidades involucradas en el proceso de búsqueda. Frente a la matriz denominada "base solicitudes de información (IV trimestre" se evidencia que de las 2366 solicitudes enviadas, tan solo nos fueron contestadas 511, equivalentes al 28%, adicionalmente, 99 fueron contestadas de forma incompleta, equivalantes al 5% y de acuerdo con el filtro realizado por la OAP, se refleja que únicamente se reiteraron 11 solicitudes, equivalentes al 0,6%. Frente a esto, se sugiere lo siguiente: 
1. Evaluar y depurar las 1954 solicitudes no contestadas o contestadas de manera incompleta
2. Reiterar las solicitudes que se hayan considerado prioritarias o urgentes para la UBPD según los mecanismos que hayan determinado en la estrategia para el impulso de solicitudes de información por entidades involucradas en la búsqueda.
3. Evaluar si para el 2022 se podrá realizar este tipo de seguimientos en la herramienta SIDOBU o si se requiere continuar con la herramiento de Excel construida para tal fin. Esto con el fin de evitar reprocesos de digitación.
4. En el marco de los convenios existentes, se sugiere establecer pautas de relacionamiento, rutas de trabajo articulado y tiempos de respuesta con las entidades que no contestan las solicitudes identificadas.</t>
  </si>
  <si>
    <t>Para dar cumplimiento a la actividad en mención, la SGTT reconoce que se logró:
i. Identificar las entidades productoras de información relevante para la UBPD.
ii. Reconocer los mecanismos de seguimiento existentes para realizar seguimiento a las solicitudes de información realizadas por la UBPD;  
iii. Establecer una herramienta para realizar seguimiento a solicitudes de información relacionadas con los procesos de búsqueda de personas dadas por desaparecidas.
iv. Identificar acciones de mejora para concertar o hacer exigible la entrega de la información por parte de entidades involucradas en la búsqueda.
v. Construir y socializar de la estrategia para el impulso de solicitudes de información no contestadas por entidades involucradas en la búsqueda de conformidad con la ley 1755 de 2015 "Por medio de la cual se regula el Derecho Fundamental de Petición y se sustituye un título del Código de Procedimiento Administrativo y de lo Contencioso Administrativo" y el Decreto 491 del 28 de marzo de 2020 "Por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t>
  </si>
  <si>
    <t>Porcentaje de Planes Regionales de Búsqueda que cuentan con acciones de articulación interinstitucional.</t>
  </si>
  <si>
    <t>81% de los Planes Regionales de Búsqueda cuentan con acciones de articulación interinstitucional
(13 de los 16 PRB)</t>
  </si>
  <si>
    <t>80% de los Planes Regionales de Búsqueda cuentan con acciones de articulación interinstitucional</t>
  </si>
  <si>
    <t>6,25% (1/16 planes) de los Planes Regionales de Búsqueda cuentan con acciones de articulación interinstitucional</t>
  </si>
  <si>
    <t>43,75% (7/16 planes) de los Planes Regionales de Búsqueda cuentan con acciones de articulación interinstitucional</t>
  </si>
  <si>
    <t>Para el cumplimiento al presente Indicador, la SGTT dispuso de una Matriz de Seguimiento Acciones de Articulación de PRB para que las distintas áreas que intervienen en la implementación de los Planes, incluyeran la información sobre las acciones desarrolladas durante el primer trimestre. Para ello, el 11 de marzo de la presente anualidad, se remitieron las indicaciones para el reporte de indicador (Porcentaje de Planes Regionales de Búsqueda que cuentan con acciones de articulación interinstitucional), así como la ficha del mismo y la infografia para mayor precisión. Lo anterior, se realizó por correo con asunto: Indicador 21 del Plan de Acción 2021. 
Según la información proporcionada, se realizaron acciones de articulación en siete (7) Planes Regionales de Búsqueda:
- Plan Regional de Búsqueda San Carlos de Guaroa.
- Plan Regional Caquetá Sur
- Plan Regional Caquetá Centro
- Plan regional de búsqueda de Tumaco.
- Plan regional de búsqueda San Juanito. Secuestros extorsivos asociados al Bloque Oriental de las FARC-EP.
- Plan Cementerio de Facatativá, Cundinamarca.
- Plan de búsqueda de víctimas de desaparición forzada de los Buitragueños en el suroccidente del Casanare.</t>
  </si>
  <si>
    <t>El avance cualitativo fue ajustado de forma acertada  de acuerdo con la retroalimentación realizada por la Oficina Asesora de Planeación
Debido a que la meta fue superada en un 600% para el primer corte, se sugiere evaluar si esto obedece a una victoria temprana o si se requiere ajustar la meta prevista para el indicador, (13/16 PRB con acciones de articulación interinstitucional).
Así mismo, se sugiere evaluar la cantidad de planes regionales sobre los cuales se está haciendo uso de la herramienta de seguimiento con relación a la medición de este indicador, para este caso, la ficha únicamente proyectó tener acciones de artículación con 13 de los 16 previstos y en la herramienta de seguimiento hablan de 30 PRB, de ser requerido un ajuste en la meta, se sugiere solicitar la respectiva modificación con su parte motiva.
Finalmente, se sugiere incluir al interior de los avances cualitativos, los principales logros y dificultades presentados durante el corte, por ejemplo, que oportunidades o fortalezas surgieron a raíz de la medición y de los resultados obtenidos con el relacionamiento con las entidades asociadas en los PRB.</t>
  </si>
  <si>
    <t>31,25% (5/16 planes) de los Planes Regionales de Búsqueda cuentan con acciones de articulación interinstitucional</t>
  </si>
  <si>
    <t>62,50% (10/16 planes) de los Planes Regionales de Búsqueda cuentan con acciones de articulación interinstitucional</t>
  </si>
  <si>
    <t>Dando continuidad a las acciones de Articulación de PRB, según la información proporcionada, se realizaron acciones de articulación en tres (3) Planes Regionales de Búsqueda:
- Plan regional Sevilla, en el marco de la toma de muestras biológicas a familiares en el extranjero, se realizó dialogo con fines de identificación, con familiar de PDD de ASFADDES COLOMBIA, en el que se expuso la importancia de la toma de muestra biológica, el procedimiento a seguir, y se complementó la información útil para la identificación. 
- Plan de Intervención Predio El Pedregal, Corregimiento Pijiguay, Ovejas - Sucre, se solicitó a INML acciones humanitarias que impulsen el proceso de identificación de casos incluidos en este plan de búsqueda
- Plan Magdalena Caldense (Samaná), se llevó a cabo relacionamiento con el INMLCF Grupo Nacional de Apoyo a la Unidad de Búsqueda de Personas dadas por Desaparecidas de INMLCF (GNAUBPD-SSF-INMLCF) para hacer seguimiento al proceso de identifcación de los cuerpos entregados durante el 2021.
Y se dio continuidad a las acciones de articulación en los siguientes PRB:
- Plan Cementerio de Facatativá, Cundinamarca para realizar seguimiento al proceso de identifcación de los cuerpos entregados durante el 2020. 
- Plan de búsqueda de víctimas de desaparición forzada de los Buitragueños en el suroccidente del Casanare. Con el INMLCF Grupo Nacional de Apoyo a la Unidad de Búsqueda de Personas dadas por Desaparecidas de INMLCF (GNAUBPD-SSF-INMLCF), se indagó por los casos retroespectivos ingresados por la UBPD dentro del proyecto impulso a la identificación y se evidenció el ingreso de un cadaver no identificado que abordaba semejanzas con un menor reclutado en el Sur Occidente del casanare en el año 2000 fallecido en 2004 sin identificar, su familiar pidió información del cuerpo mas de 14 años sin resultado alguna en el sistema médico legal. En el 2019 ingresa la información de retrosepectivos de regional oriente y la Unidad logra ubicar un cuerpo con caracterisitcas similares, y solicita la huella monodactilar de la tarjeta de identidad, la cual al enviarla al INMLCF es cotejada con la necrodactilia tomada en cuerpo y se establece la plena identidad.
Así las cosas, de los 16 Planes Regionales de Búsqueda elaborados y reportados para las vigencias 2019 - 2020, se han llevado a cabo acciones de articulación interinstitucional a la luz de las "Estrategias de relacionamiento institucional que visibilizan el valor agregado de lo humanitario en la búsqueda" en 10 de los 13 planes contemplados para la vigencia.
Del mismo modo es importante mencionar que en aras de recopilar información que en términmos cualitativos brinden elementos para mejorar las prácticas asociadas al relacionamiento con otras entidades, se adelanta una metodología para el levantamiento de información en base a los “principios de coordinación, corresponsabilidad, concurrencia, integralidad y colaboración armónica que agilicen y optimicen el proceso de búsqueda en el marco de los Planes Regionales de Búsqueda (PRB)”.</t>
  </si>
  <si>
    <t>El indicador se encuentra en nivel de sobrecumplimiento, llegando al 200% al 30 de junio de 2021. Es necesario realizar una revisión de la meta para lo que resta de la vigencia, lo anterior, considerando que solo se proyectó tener relacionamiento interinstitucional con 13 de los 16 planes y a la fecha ya se cuenta con 10 de los 13 estimados. 
Se acogieron las sugerencias realizadas por la Oficina Asesora de Planeación durante el proceso de retroalimentación, las cuales estaban dirigidas a visibilizar la gestión interinstitucional durante el trimestre correspondiente. Producto de esto, se nutre el avance cualitativo, indicando logros, resultados e impactos generados durante el proceso de articulación con otras entidades.</t>
  </si>
  <si>
    <t>56,25% (9/16 planes) de los Planes Regionales de Búsqueda cuentan con acciones de articulación interinstitucional</t>
  </si>
  <si>
    <t>75% (12/16 planes) de los Planes Regionales de Búsqueda cuentan con acciones de articulación interinstitucional</t>
  </si>
  <si>
    <t>Se avanzó en la elaboración de la metodología para el seguimiento del indicador 21 "Porcentaje de Planes Regionales de Búsqueda que cuentan con acciones de articulación interinstitucional", el cual busca, a luz del documento "Estrategias de relacionamiento institucional que visibilizan el valor agregado de lo humanitario en la búsqueda" recuperar aspectos cualitativos de las acciones de articulación que de cuenta del liderazgo de la UBPD búsqueda de personas dadas por desaparecidas, aspectos claves en los procesos de relacionamiento en el territorio y buenas practicas en el desarrollo del las mismas. Se espera para el IV trimestre avanzar con lo correspondiente a la implementación de dicha metodología.
Frente a las acciones adelantadas en los planes regionales en los que se inició relacionamiento en los anteriores trimestres, para esta vigencia se avanzó en las siguientes acciones:
-  Plan Regional Caquetá Sur:  Relacionamiento con el INMLCF para realizar verificación previa en las bases de datos y en los laboratorios del INMLCF, de tomas de muestras existentes (si ya fue tomada) con resultado negativo. Como evidencia se aporta ruta de acceso de la matriz "Solicitudes INMLCF-DTRPI-UBPD" Compartida por el INMCLF.
- Plan Regional Caquetá Centro:  Relacionamiento con el INMLCF Grupo Nacional de Apoyo a la Unidad de Búsqueda de Personas dadas por Desaparecidas de INMLCF (GNAUBPD-SSF-INMLCF). En el marco de este relacionamiento se efectuaron reuniones interinstitucionales de mesas de trabajo, seguimiento al proceso de identificación de los cuerpos entregados en diciembre de 2020. (Jornadas de 16 de julio y 30 de junio 2021)
-  Plan regional de búsqueda de Tumaco: 1. Relacionamiento con el INMLCF para realizar verificación previa en las bases de datos y en los laboratorios del INMLCF, de tomas de muestras existentes (si ya fue tomada) con resultado negativo. Como evidencia se aporta ruta de acceso de la matriz "Solicitudes INMLCF-DTRPI-UBPD" Compartida por el INMCLF. 2. Espacio interinsitucional con la FGN 06 al 08 de agosto 2021 para la socialización del contexto del trabajo del cementerio muicipal de Tumaco
- Plan Cementerio de Facatativá, Cundinamarca:  Relacionamiento con el INMLCF Grupo Nacional de Apoyo a la Unidad de Búsqueda de Personas dadas por Desaparecidas de INMLCF (GNAUBPD-SSF-INMLCF). En el marco de este relacionamiento se adelantaron reuniones interinstitucionales de mesas de trabajo, para el seguimiento al proceso de identificación de los cuerpos entregados en diciembre de 2020 (Jornadas 16 de julio y  30 de junio 2021
- Plan Magdalena Caldense (Samaná): 1). Relacionamiento con el INMLCF para realizar verificación previa en las bases de datos y en los laboratorios del INMLCF, de tomas de muestras existentes (si ya fue tomada) con resultado negativo. Como evidencia se aporta ruta de acceso de la matriz "Solicitudes INMLCF-DTRPI-UBPD" Compartida por el INMCLF. 2). Relacionamiento con el INMLCF Grupo Nacional de Apoyo a la Unidad de Búsqueda de Personas dadas por Desaparecidas de INMLCF (GNAUBPD-SSF-INMLCF). En el marco de este relacionamiento se adelantaron reuniones interinstitucionales de mesas de trabajo, seguimiento al proceso de identificación de los cuerpos entregados en octubre de 2020. (Jornadas16 de julio y 30 de junio 2021 :)
Así mismo, se iniciaron acciones de articulación en dos (2) planes regionales: 
- Plan Regional de Búsqueda Personas dadas por desaparecidas posiblemente inhumadas como no identificadas en el cementerio de Curumaní, Cesar: 1.Se adelanto relacionamiento con el INMLCF para realizar verificación previa en las bases de datos y en los laboratorios del INMLCF, de tomas de muestras existentes (si ya fue tomada) con resultado negativo. Como evidencia se aporta ruta de acceso de la matriz "Solicitudes INMLCF-DTRPI-UBPD" Compartida por el INMCLF: 2. Se efectuó espacio interinstitucional con el sacerdote (23/07/21) Parroquía Santísima Trinidad para avanzar en la concertación de acciones humanitarias de búsqueda
- Plan Regional personas secuestradas y desaparecidas del Huila: se avanzó en el Relacionamiento con el INMLCF para realizar verificación previa en las bases de datos y en los laboratorios del INMLCF, de tomas de muestras  existentes (si ya fue tomada) con resultado negativo. Como evidencia se aporta ruta de acceso de la matriz  "Solicitudes  INMLCF-DTRPI-UBPD" Compartida por el INMCLF. Esta articulación se efectuó para solicitar al INML acciones humanitarias que impulsen el proceso de identificación de casos incluidos en este plan de búsqueda.</t>
  </si>
  <si>
    <t>El indicador se encuentra en sobre cumplimiento, toda vez que, se tenía previsto al 30 de septiembre realizar labores de articulación interinstitucional con 9 de los 16 PRB proyectados y en realidad se han podido lograr estas labores en 12 de 16 de los PRB, equivalentes al 75%. Así las cosas, para cumplir la meta del indicador en el último trimestre, solo hace falta por articular institucionalmente 1 Plan Regional de Búsqueda. 
Frente a esto último, es necesario determinar qué otras acciones de articulación no se están contabilizando o registrando en este indicador para los Planes Regionales de Búsqueda formulados y aprobados durante esta vigencia (8 en total), lo anterior, considerando que la linea base de medición eran los 16 PRB aprobados al 31 de diciembre de 2020, pero durante esta vigencia se han evidenciado labores de articulación interinstitucional para otros PRB; como por ejemplo el Plan Regional de Morrosquillo o el del Sarare. Así las cosas, en el último trimestre se sugiere establecer acciones para que todas las labores de articulación no queden asociadas únicamente a los 16 PRB proyectados para este indicador, sino para todos los PRB existentes aprobados en la UBPD.</t>
  </si>
  <si>
    <t>81% de los Planes Regionales de Búsqueda cuentan con acciones de articulación interinstitucional 
(13 de los 16 PRB)</t>
  </si>
  <si>
    <t xml:space="preserve">88% de los Planes Regionales de Búsqueda cuentan con acciones de articulación interinstitucional
(14 de los 16 planes) </t>
  </si>
  <si>
    <t xml:space="preserve">Los PRB tienen por objeto focalizar la búsqueda de personas en una zona o región, un sector de la población, un período específico o cualquier otra variable que apoye la asociación o relacionamiento de solicitudes de búsqueda o personas registradas como desaparecidas, en este entido los PRB deben ser objeto de actualizaciones periódicas conforme a los avances en la búsqueda de las personas dadas por desaparecidas, la recepción de solicitudes y como producto del análisis técnico realizado por los Equipos Territoriales y las tres Direcciones Técnicas y se fortalecen con la participación de los actores relevantes y personas que buscan en el marco del proceso de participación del que han sido parte durante la construcción y desarrollo del plan regional. Así las cosas, se relacionan a continuación las acciones de articulación enmarcadas en los PRB (aprobados 2019 - 2020) y su equivalente al cierre de la presente vigencia:
- En el "1. Plan regional de Búsqueda San Carlos de Guaroa" y "7. Plan regional de búsqueda San Juanito. Secuestros extorsivos asociados al Bloque Oriental de las FARC-EP", ahora: "Plan Centro Oriente del Meta":  Se realizó relacionamiento interinstitucional del orden territorial con: la Alcaldía Municipal, la Personería Municipal, el Enlace de Víctimas, la Inspección de Policia y la Parroquia. Asimismo, se adelantó en el marco del despliegue territorial acciones de pedagogía de la UBPD con actores comunitarios como organizaciones sociales y Juntas de Acción Comunal. Igualmente se realizar acciones tendientes a identificar posibles sitios de interés forense. 
- Para el "2.Plan regional Sur", ahora "Plan Regional Caquetá Sur" y "Plan Regional Caquetá Centro"; "4. Plan Bagadó", ahora "Plan Regional Alto y Medio Atrato" y "5. Plan regional de búsqueda de Tumaco.", ahora "Plan Regional del Pacífico Sur", se adelantó relacionamiento con el INMLCF - Grupo Nacional de Apoyo al Sistema de Verdad, Justicia, Reparación y No Repetición   (GNAUBPD-SSF-INMLCF). 
- Mismo caso que el anterior, el "6. Personas dadas por desaparecidas posiblemente inhumadas como no identificadas en el cementerio de Curumaní, Cesar." realizó acciones de articulación con el INMLCF, además de adelantar espacios interinstitucionales con el sacerdote (09/10/21) Parroquía  Santísima Trinidad, con las alcaldías municipales de Chirigiguaná y Becerril Cesar, y  El Banco Magdalena, igualmente con la Diósesis de este último municipio.
- El "9. Plan regional de Búsqueda Bloque Magdalena Medio.", ahora "Plan Regional Barranca Región (En construcción)" En este trimestre  realizó relacionamiento con personerias, Sistema integral, iglesias, enlaces de victimas, secretarias de gobierno, alcaldias,Grube Santander, procuraduria de eguimiento a los acuerdos de paz, Unidad de Victimas de los municipios de Barrancabermeja, Simiti, Santa Rosa, Cantagallo y San Pablo, y el INMLC a nivel central (Pacto por la busqueda).
- En el caso de "10. Plan regional Sevilla.", ahora "Plan Regional del Oriente del Cauca" y "13. Plan Regional personas secuestradas y desaparecidas del Huila.", ahora "Plan Regional del Sur del Huila." se hizo relacionamiento con el INMLCF para realizar verificación previa en las bases de datos y en los laboratorios del INMLCF, de tomas de muestras  existentes (si ya fue tomada) con resultado negativo. Como evidencia se aporta ruta de acceso de la matriz  "Solicitudes  INMLCF-DTRPI-UBPD" Compartida por el INMLCF.
- En el "11. Plan de búsqueda Viotá.", ahora "Plan de búsqueda Occidente" se llevaron a cabo acciones de articulación con la Unidad Básica del INMLCF, ARN, Defensoría del Pueblo Regional Soacha, Alcaldía de Soacha (Servicios Públicos de Soacha, Secretaría de Gobierno a través del enlace municial de víctimas), se hicieron pedagogías con autoridades municipales Soacha, Girardot, Tibacuy, Tocaima, Nilo, y San Juan de Rioseco y un acercamiento con el Grupo de Identificación y Desaparecidos CTI Cundinamarca.
- Para el "12. Plan de búsqueda de víctimas de desaparición forzada de los Buitragueños en el suroccidente del Casanare.", ahora "Plan de Búsqueda del Piedemonte del Suroocidente de Casanare" Se avanzó en el relacionamiento territorial con: 
La Agencia para la Reincorporación y la Normalización con el fin de sensibilizar a personas que han participado de las diferentes rutas institucionales como posibles aportantes de información y asi nutrir las diferentes lideas de investigación humanitaria. 
El Ejercito Nacional Brigada XVI en el Casanare para la pedagogía y difusión del mandato humanitario y extrajudicial además se adelanta un plan de trabajo que incluye acciones destinadas a ampliar el universo de personas dadas por desaparecidas y que participaron en la confrontación armada, pedagogía con el estado mayor , el grupo guias del Casanare y el grupo BIRNA 44 Casanare.                                                                                                                                                                                                                                                                                                                                        El Instituto Nacional de Medicina Legal y Ciencias Forensescon el fin de optimizar procesos de recolección de información y afianzar algunas acciones establecidos en el proyecto de impulso a la identificación
La Defensoria del Pueblo, relacionamiento establecido como estrategia de promoción y divulgación del mandato de la UBPD y en aras de fortalecer los análisis de contexto de la región así como la participación de sectores sociales movilizados por la actuación de la defensoría en el departamento de Casanare.
- En el antes "15. Plan Magdalena Caldense (Samaná)." ahora "Plan Regional Magdalena Medio Caldense", se realizó relacionamiento con el INMLCF - Grupo Nacional de Apoyo al Sistema de Verdad, Justicia, Reparación y No Repetición (GNAUBPD-SSF-INMLCF), con institicuiones eductivas especificamente la clínica Juridica del Cedat y con la secretaria de Planeación del municipio de la Dorada - Caldas.
- y por último, en el "16. Plan de Intervención Predio El Pedregal, Corregimiento Pijiguay, Ovejas - Sucre", ahora "Plan Regional Montes de María": 
Relacionamiento con el INMLCF Grupo Nacional de Apoyo a la Unidad de Búsqueda de Personas dadas por Desaparecidas de INMLCF (GNAUBPD-SSF-INMLCF) para la verificación de tomas de muestras existentes con resultado negativo en las bases de datos y en los laboratorios del INMLCF, acciones de articulación con Gobernaciones de Bolívar y Sucre, PGN delegada para el seguimiento a los acuerdos de Paz. (Nacional - Oficina en Montes de María), Alcaldías municipales de Maríalabaja, Santiago de Tolú, Coveñas, FGN - Fiscal 80 GRUBE para Sucre y Bolívar. (Nacional - Seccional oficina en Cartagena) y Personerias Municipales de Maríalabaja, Santiago de Tolú y Chalán en el departamento de Sucre.
</t>
  </si>
  <si>
    <t>El indicador finalizó su desempeño en nivel óptimo de cumplimiento, toda vez que, se tenía previsto al 31 de diciembre realizar labores de articulación interinstitucional con 13 de los 16 PRB proyectados y en realidad se han podido lograr estas labores en 14 de 16 planes previstos. 
A pesar de contar con un avance positivo durante la medición, es necesario evaluar el modelo de relacionamiento con las entidades que intervienen en el proceso de búsqueda. Lo anterior, considerando que existen multiples dificultades evidencias en diferentes indicadores del Plan de acción 2021, entre las cuales se resaltan: 1. No respuesta a solicitudes o solicitudes contestadas de forma incompleta, 2. Retraso por parte el INMLCF en la asignación de número de registro SIRDEC, de perito encargado del caso y de la necropsia médico legal con sus estudios forenses anexos, en los cuerpos recuperados por la UBPD, así mismo como demoras en las respuestas de los números de los radicados en el SIRDEC de los cuerpos ya ingresados en el sistema, 3.  retrasos y respuestas incompletas o negativas en las respuestas a las solicitudes realizadas por parte de la UBPD con los casos analizados por el Cuerpo Técnico de Investigación de la Fiscalía General de la Nación.
En tal sentido, se sugiere establecer rutas de trabajo con estas entidades y definir tiempos de respuesta en el marco de los convenios existentes, de tal forma, que los procesos de búsqueda no se detengan.</t>
  </si>
  <si>
    <t>Se avanzó en la socialización de la estrategia de relacionamiento interinstitucional para que fuese aplicado en las acciones de articulación interinstitucional.  A lo sumo, se considera importante realizar nuevas socializaciones para recordar la importancia de integrar a las acciones de articulación las "Estrategias de relacionamiento institucional que visibilizan el valor agregado de lo humanitario en la búsqueda" en el territorio.
Del mismo modo, en el marco de la implementación de la estrategia de relacionamiento interinstitucional se identifican los siguientes logros:
1. Se elaboró y socializó la guía en formato presentación que apoya la incorporación de "Estrategias de relacionamiento institucional que visibilizan el valor agregado de lo humanitario en la búsqueda".
2. Se construyó la "Matriz de seguimiento acciones de articulación" con el fin de contar con una herramienta  para el seguimiento a las acciones de articulación interinstitucional en el marco de los PRB.
3. Adicionalmente, se preparó una metodología para el seguimiento de las acciones de articulación con el apoyo de la Oficina de Gestión del Conocimiento</t>
  </si>
  <si>
    <t>3.2 Operativizar el Plan Nacional de Búsqueda, PNB, como propósito común con las entidades territoriales, entidades y organismos nacionales y organizaciones internacionales implicadas en la búsqueda.</t>
  </si>
  <si>
    <t>Acuerdos con entidades nacionales e internacionales para la operativización del Plan Nacional de Búsqueda</t>
  </si>
  <si>
    <t>Equipo de Cooperación y Alianzas</t>
  </si>
  <si>
    <t>5 convenios o acuerdos nuevos de cooperación técnica internacional suscritos por la UBPD para apoyar la implementación del Plan Nacional de Búsqueda y el Pacto por la Búsqueda.</t>
  </si>
  <si>
    <t>1 convenio o acuerdo nuevo de cooperación técnica internacional suscritos por la UBPD para apoyar la implementación del Plan Nacional de Búsqueda y el Pacto por la Búsqueda.</t>
  </si>
  <si>
    <t>2 convenios o acuerdos nuevos de cooperación técnica internacional suscritos por la UBPD para apoyar la implementación del Plan Nacional de Búsqueda y el Pacto por la Búsqueda.</t>
  </si>
  <si>
    <t>Durante el primer trimestre de 2021 se realizaron gestiones para la firma de acuerdos y convenios con organismos internacionales para el apoyo a la implementación de planes regionales de búsqueda que implementa la entidad. En el trimestre fueron suscritos por la Dirección General los siguientes instrumentos de cooperación:
1. En el mes de enero se suscribe Acta de compromiso de No utilización de los recursos de la actividad con fines políticos, electorales y/o de lucro personal y restricciones legales de apoyo a grupos o personas miembros de grupos ilegales” y la Declaración de Relaciones y Conflictos de Intereses Reales o Potenciales (CDI) por parte de la UBPD y el Management Systems International (MSI) - Programa Colombia Transforma para el desarrollo del proyecto titulado "Microfocalización de lugares de posible enterramiento clandestino de personas desaparecidas forzadamente en Norte de Santander: apuesta de la Sociedad Civil a la implementación del Plan Nacional de Búsqueda de la UBPD” implementado por la Fundación Progresar financiado con recursos de la Agencia de Estados Unidos para el Desarrollo Internacional USAID/OTI.
2. En el mes de febrero se gestiona firma de un Acuerdo entre el Programa de las Naciones Unidas para el Desarrollo (PNUD) y la Unidad de Búsqueda de Personas dadas por Desaparecidas en el  Contexto y en Razón del Conflicto Armado (UBPD), para iniciar la operación del proyecto "Fortalecer la participación de familiares de víctimas y organizaciones de sociedad civil a través de su acompañamiento en la ejecución de un Plan Regional de Búsqueda en el Magdalena caldense que adelantará la UBPD", financiado por la Agencia Catalana de Cooperación al Desarrollo (ACCD). 
Ambos acuerdos facilitan el desarrollo de acciones en favor de la implementación de planes regionales de búsqueda de la UBPD en colaboracion y alianza con organizaciones internacionales y organizaciones de la sociedad civil, contribuyendo a avanzar en el liderazgo de la Unidad en materia de coordinación de acciones de búsqueda en dos territorios donde la entidad ha priorizado su accionar en el periodo de la vigencia y que impulsarán estrategias que contribuyen a la implementación de planes regionales con productos específicos en el caso del proyecto con la Fundación Progresar en Norte de Santander con la microfocalizacion de lugares de enterramiento clandestino que contribuir{an a alimentar el Registro Nacional de Fosas Clandestinas, Cementerios y Sepulturas Ilegales, así como el impulso a los procesos de identificación de personas dadas por desaparecidas y fortalecimiento de la sociedad civil en los planes de búsqueda con el proyecto que se desarrollará en el Magdalena Medio en articulación con el PNUD y organizaciones nacionales como el Equipo Colombiano Interdisciplinario de Trabajo Forense y Asistencia Psicosocial- EQUITAS-, la Fundación para el Desarrollo Comunitario de Samaná -FUNDECOS- y el Centro de Estudios sobre Conflicto, Violencia y Convicencia Social -CEDAT-.</t>
  </si>
  <si>
    <t xml:space="preserve">El indicador se encuentra en estado "sobrecumplimiento", pues se tenía proyectado un (1) acuerdo o convenio gestionado para la UBPD en el periodo y se logró realizar dos (2), acuerdos que favorecen y/o apoyan planes regionales de búsqueda en Norte De Santander y Magdalena Caldense.
Debido al estado subestimado es importante que la dependencia realice el análisis para determinar si debe ajustar la meta proyectada para el año, aunque en valores absolutos dicha sobreestimación es tener solo un (1) acuerdo/convenio más de lo esperado.
Los soportes  adjuntos dan cuenta del reporte de los dos acuerdos.
</t>
  </si>
  <si>
    <t>dos (2) convenios o acuerdos nuevos de cooperación técnica internacional suscritos por la UBPD para apoyar la implementación del Plan Nacional de Búsqueda y el Pacto por la Búsqueda.</t>
  </si>
  <si>
    <t>Durante el Segundo trimestre de 2021 se realizaron gestiones para la firma de acuerdos y convenios con organismos internacionales para el apoyo a la implementación de planes regionales de búsqueda que implementa la entidad. En el trimestre se iniciaron las gestiones por la Dirección General de los siguientes instrumentos de cooperación:
1.        Se inicio con la construcción de la CARTA DE ENTENDIMIENTO ENTRE LA UNIDAD DE BÚSQUEDA DE PERSONAS DADAS POR DESAPARECIDAS EN EL CONTEXTO Y EN RAZÓN DEL CONFLICTO ARMADO Y LA SECRETARÍA GENERAL DE LA ORGANIZACIÓN DE LOS ESTADOS AMERICANOS -OEA, A TRAVÉS DE LA MISIÓN DE APOYO AL PROCESO DE PAZ EN COLOMBIA, cuyo objeto es establecer un marco regulatorio con respecto a mecanismos de cooperación entre las Partes y el acompañamiento que la SG/OEA, a través de la MAPP/OEA, podrá efectuar a LA UBPD en el cumplimiento de su mandato, se espera que la carta de entendimiento sea firmada por las partes en el tercer trimestre de 2021.
Con repescto a lo planeado el Equipo de Cooperación tiene un cumplimiento de acuerdo con lo planeado para el segundo trimestre, ademas ha adelantado  gestiones para la firma de acuerdos para el tercer trimestre y seguir cumpliendo con lo planificado.</t>
  </si>
  <si>
    <t xml:space="preserve">Afortunadamente el indicador tuvo un estado de sobrecumplimiento, pues en el primer periodo se habían realizado 2 acuerdos, al no lograr uno aprobado y firmado en este periodo la meta queda en estado adecuado y se ajusta a lo proyectado.
Los soportes dan cuenta del reporte cualitativo informado, respecto a las gestiones para alcanzar un acuerdo con la Secretaría General de la OEA.
Recordamos que para el siguiente periodo se tienen proyectados 2 acuerdos, por lo que es importante garantizar las actividades necesarias para lograr el cumplimiento esperado, evitando así incumplimientos.
</t>
  </si>
  <si>
    <t>Durante el Tercer trimestre de 2021 se realizaron gestiones para la firma de acuerdos y convenios con organismos internacionales para el apoyo a la implementación de planes regionales de búsqueda que implementa la entidad. En el trimestre se iniciaron las gestiones por la Dirección General de los siguientes instrumentos de cooperación:
1.        Se continuó con los ajustes a la CARTA DE ENTENDIMIENTO ENTRE LA UNIDAD DE BÚSQUEDA DE PERSONAS DADAS POR DESAPARECIDAS EN EL CONTEXTO Y EN RAZÓN DEL CONFLICTO ARMADO Y LA SECRETARÍA GENERAL DE LA ORGANIZACIÓN DE LOS ESTADOS AMERICANOS -OEA, A TRAVÉS DE LA MISIÓN DE APOYO AL PROCESO DE PAZ EN COLOMBIA, cuyo objeto es establecer un marco regulatorio con respecto a mecanismos de cooperación entre las Partes y el acompañamiento que la SG/OEA, a través de la MAPP/OEA, podrá efectuar a LA UBPD en el cumplimiento de su mandato, con los nuevos ajustes y por las gestiones administrativas de las entidades se espera que la carta de entendimiento sea firmada en el cuarto trimestre de 2021.
2.        Se realizó la suscripción del convenio de asociación entre el Comité de Solidaridad con los Presos Políticos (CSPP), Fundación Comité de solidaridad con presos políticos FCSPP y  Diakonia – Oficina Colombia .
3.        Se aprobó el documento del proyecto de apoyo por parte del Fondo Multidonante de las Naciones Unidas para el Sostenimiento de la Paz, al Fortalecimiento de los Planes Regionales, se encuentra en firmas por las partes.
Para el cumplimiento del indicador el equipo de Cooperación cuenta, con dos acuerdos de apoyo que se encuentran en gestión y se espera que sean firmados en el cuarto trimestre de 2021, y así cumplir con la metas planeadas para el periodo 2021.</t>
  </si>
  <si>
    <t>El indicador acumulado al tercer periodo se encuentra en estado "en riesgo", de 4 convenios proyectados a la fecha se tienen 3, lo que representa el 75% de cumplimiento.  Aunque se han presentado avances en torno a 2 convenios más (de hecho uno ya fue aprobado y se encuentra en espera de sus firmas), con los cuáles se cumpliría la meta establecida para la vigencia, es importante enfocar los esfuerzos en lograr la aprobación final de los mismos.
Los soportes dan cuenta del reporte del convenio aprobado.</t>
  </si>
  <si>
    <t>Durante el Cuarto trimestre de 2021 se realizaron gestiones para la firma de acuerdos y convenios con organismos internacionales para el apoyo a la implementación de planes regionales de búsqueda que implementa la entidad. En el trimestre se iniciaron las gestiones por la Dirección General de los siguientes instrumentos de cooperación:
1.        Se expidió la resolución por parte de la Agencia Extremeña de Cooperación Internacional para el Desarrollo (AEXCID), de subvención para llevar a cabo el proyecto “Apoyo a la búsqueda de personas dadas por desaparecidas en el contexto y en razón del conflicto armado en Colombia en el marco de los Planes Regionales del Centro y Oriente del Cauca”.
2.        Se formalizó y se dio inicio al acuerdo de financiación entre el MPTF y UBPD al proyecto de Fortalecimiento de la estrategia de búsqueda de la UBPD, mediante el apoyo a la implementación de los Planes Regionales de Búsqueda.
3.        Se continuó con los ajustes a la CARTA DE ENTENDIMIENTO ENTRE LA UNIDAD DE BÚSQUEDA DE PERSONAS DADAS POR DESAPARECIDAS EN EL CONTEXTO Y EN RAZÓN DEL CONFLICTO ARMADO Y LA SECRETARÍA GENERAL DE LA ORGANIZACIÓN DE LOS ESTADOS AMERICANOS -OEA, A TRAVÉS DE LA MISIÓN DE APOYO AL PROCESO DE PAZ EN COLOMBIA, cuyo objeto es establecer un marco regulatorio con respecto a mecanismos de cooperación entre las Partes y el acompañamiento que la SG/OEA, a través de la MAPP/OEA, podrá efectuar a LA UBPD en el cumplimiento de su mandato, con los nuevos ajustes y por las gestiones administrativas de las entidades se espera que la carta de entendimiento sea firmada en el primer trimestre de 2022.</t>
  </si>
  <si>
    <t>El indicador finaliza la vigencia en estado óptimo, al cumplir con los 5 acuerdos/convenios proyectados con organizaciones nacionales e internacionales en apoyo al Plan Nacional de Búsqueda, incluso reportando actividades en torno a avances de otros convenios que se encuentran en desarrollo, lo cual fortalece a la UBPD en su rol como lider y entidad coordinadora de la búsqueda de personas dadas por desaparecidas durante y en razón del conflicto armado, ante diferentes actores tales como entidades territoriales, organizaciones nacionales e internacionales articulandolas a travès del Plan Nacional de Búsqueda.  Del periodo anterior se presentaba retraso de un convenio, que estaba bastante adelantado, pero no había sido oficializado, situación que se actualizó y finalizó en el trimestre  final.  Se presentan los soportes adecuados que garantizan el cumplimiento de lo reportado.
Los convenios reportados son:
- Acuerdo de financiación entre el MPTF y UBPD al proyecto de Fortalecimiento de la estrategia de búsqueda de la UBPD, mediante el apoyo a la implementación de los Planes Regionales de Búsqueda.
- Resolución con la Agencia Extremeña de Cooperación Internacional para el Desarrollo (AEXCID), de subvención para llevar a cabo el proyecto “Apoyo a la búsqueda de personas dadas por desaparecidas en el contexto y en razón del conflicto armado en Colombia en el marco de los Planes Regionales del Centro y Oriente del Cauca”</t>
  </si>
  <si>
    <t>La principal dificultad con la que se enfrentaron las diferentes actividades para el cumplimiento del indicador, fue la articulación al interior de la Unidad con las dependencias, con mayor énfasis, en el trabajo desarrollado con la SGTT y los territorios; afortunadamente, finalizando el objetivo, este mismo esfuerzo se puede entender como uno de los principales logros alcanzados.   Como logro a destacar se pudieron establecer alianzas con nuevos cooperantes, que previamente no conocían o participaban de la misionalidad de la UBPD, por ejemplo con la Agencia Extremeña de Cooperación y la Agencia Catalana de Cooperación.  Se logró la articulación de diferentes actores que confluyen en la búsqueda no solamente la Unidad, sino organizaciones de la sociedad civil y organismos de cooperación internacional.  Finalmente, desde el proceso de cooperación se logró apoyar directamente los planes regionales de búsqueda, visibilizando así la intención de la Unidad de dirigir las acciones focalizadamente en territorio.</t>
  </si>
  <si>
    <t>Operativización del PNB elaborada y socializada</t>
  </si>
  <si>
    <t>Equipo de apoyo para la operativización del PNB</t>
  </si>
  <si>
    <t>Estrategia de operativización del PNB elaborada y socializada</t>
  </si>
  <si>
    <t>Estrategia de operativización del PBN elaborada y socializada</t>
  </si>
  <si>
    <t>Plan de Trabajo (20%)</t>
  </si>
  <si>
    <t xml:space="preserve">El hito se cumplió satisfactoriamente, se realizaron las siguientes actividades:
i) se constituyo un equipo de trabajo tanto de servidores y servidoras publicas de la entidad como de contratistas; 
ii) se reviso todo el trabajo previamente realizado en la vigencia 2020 (proposito general, cadena de valor, ejercicios de priorización de estategias y lineas de acción, propuestas de facilitación y sistematización de los ejercicios participativos, sistematización de la literatura y fuentes secundarias, herramientas pedagogicas y de socialización, herramientas de mapeo de actores); 
iii) se construyo, se presento y fue aprobado por la DG y la SGTT el plan de trabajo, el cual tiene 6 hitos: i) Encuadre Conceptual y Técnico; ii) relacionamiento con Actores; iii) Diseño del Plan Operativo; iv) Construcción del Mecanismo de Seguimiento, v) Aproximación al costeo de productos y resultados; vi) Validaciones finales y construcción de la primera edición del Plan Operativo de Implementación del Plan Nacional de Búsqueda (PNB). Este plan de trabajo establecía la estrategia de tener al menos tres momentos de participación: i) reuniones bilaterales con entidades y organizaciones estratégicas; ii) encuentros participativos amplios; iii) sesiones de validación de los acuerdos generados. En el primer momento de participación, la implementación del nuevo plan de trabajo requiere: i) realizar la convocatoria a instituciones y organizaciones; ii) construir los insumos en términos de priorización de estrategias y metas para el corto y mediano plazo, de forma que puedan ser utilizarlos en las reuniones bilaterales con entidades y organizaciones; iii) definir las personas que participaran de esos encuentros; iv) sistematizar los acuerdos y conclusiones que surjan de esos encuentros; v) realizar otras tareas que surjan de las reuniones bilaterales.
iv) se construyo una matriz de roles y responsabilidades de entidades y organizaciones en el PNB que nos permitira sistematizar toda la información que surja de los ejercicios participativos, el analisis de las partes interesadas o grupos de interés en el PNB, y la identificación de la potencial participación o aporte de dicho actor en la totalidad del proceso de implementación del Plan Nacional de Búsqueda (PNB) o en alguno de los ejes estratégicos, en el corto, mediano o largo plazo. 
v) se construyo el diseño metodológico de los encuentros participativos amplios y se estableció el cronograma de realización. El objetivo de estos encuentros es lograr la construcción colectiva de consensos sobre roles, responsabilidades y metas de la institucionalidad y de las organizaciones en el marco de la implementación del PNB. El enfoque metodológico se basará en la indagación apreciativa.
vi) se construyó un plan de trabajo para avanzar frente al tema del costeo. El método para lograr una estimación de los costos de la operativización y completa implementación del PNB consiste en la recolección y sistematización de información primaria y secundaria. Esta información organizada permitirá aterrizar a actividades operativas lo definido en las estrategias y líneas de acción del PNB. 
El principal problema que enfrentamos fue la dificultad en concertar espacios de trabajo con los directores tecnicos misionales y/o con otros servidores y servidoras públicas del nivel asesor que estan delegados para el relacionamiento con entidades y organizaciones, y cuyo conocimiento es vital para la construcción de los instrumentos que se utilizaran en las reuniones bilaterales. Lo anterior debido a la apretada agenda de los directores tecnicos misionales, y ademas al hecho que el relacionamiento con entidades y organizaciones no esta centralizado sino que desde múltiples areas y desde diversos equipos se tienen relacionamientos y acuerdos con entidades y organizaciones los cuales necesitamos conocer para ubicarlos dentro del marco del PNB. Ademas de lo anterior todavia existen temas en los cuales la UBPD no tiene una posición estrategica y estas indefiniciones juegan en contra del relacionamiento con entidades y organizaciones. </t>
  </si>
  <si>
    <t>El indicador se encuentra en estado "óptimo" cumpliendo con el entregable esperado para el periodo, el plan de trabajo del proceso de Operativización del Plan Nacional de Búsqueda, se presenta un grueso componente de ac tividades que soportan el trabajo del equipo, además del documento y la presentación.  El plan de trabajo tiene un cronograma que puede facilitar el seguimiento y el proceso lógico de acción.
Como sugerencia para las evidencias y soportes puede ser útil tener las aprobaciones en esta caso de la SGTT y de la Dirección General pero en futuros casos incluso con otras entidades,  tenerlas por escrito, ya sea en un correo, actas o cualquier otro documento.
También los reportes se pueden enriquecer con la descripción de las mesas de trabajo,  reuniones, sesiones de articulación y demás que se hagan, internas y con otras entidades, esto sustentado en los correspondientes reportes de dichas reuniones.</t>
  </si>
  <si>
    <r>
      <rPr>
        <b/>
        <sz val="11"/>
        <color theme="1"/>
        <rFont val="Arial Narrow"/>
      </rPr>
      <t>50%</t>
    </r>
    <r>
      <rPr>
        <sz val="11"/>
        <color theme="1"/>
        <rFont val="Arial Narrow"/>
      </rPr>
      <t xml:space="preserve">
1. Plan de Trabajo (20%) - Trim 1
2. Resultados del proceso participativo - Trim 2 (30%)</t>
    </r>
  </si>
  <si>
    <r>
      <rPr>
        <b/>
        <sz val="11"/>
        <color theme="1"/>
        <rFont val="Arial Narrow"/>
      </rPr>
      <t>50%</t>
    </r>
    <r>
      <rPr>
        <sz val="11"/>
        <color theme="1"/>
        <rFont val="Arial Narrow"/>
      </rPr>
      <t xml:space="preserve">
1. Plan de Trabajo (20%)
2. Resultados del proceso participativo - Trim 2 (30%)</t>
    </r>
  </si>
  <si>
    <t xml:space="preserve">Durante el segundo trimestre se realizaron las siguientes actividades:
1) Se llevaron a cabo todas las reuniones bilaterales planeadas en el plan de trabajo. Estas reuniones fueron con las siguientes entidades: MinSalud, UIA JEP, MinDefensa, Consejeria Presidencial para los DDHH, INMLCF, ANT, CNMH, FGN, OACP, MinJusticia, URT, UARIV, MinInterior, Registraduría, CEV. Tambien se realizaron reuniones bilaterales con las siguientes organizaciones: CCJ, CSOFB, MOVICE, CJL, ASFADDES, CAJAR, Comisión Búsqueda FARC.
2) se llevaron a cabo los siguientes encuentros participativos con: i) familiares víctimas de desaparición forzada; ii) organizaciones de DDHH; iii) organizaciones de mujeres; iv) organizaciones LGTBI; v) organizaciones de los pueblso negros, afrocolombianos, raizales y palenqueros; vi) consejo asesor; vii) familiares en el exterior; viii) familiares víctimas secuestro y miembros de la fuerza pública.
2) se sistematizaron todas las reuniones bilaterales y todos los encuentos participativos.
3) se avanzo en la construcción de la matriz de roles y responsabilidades del PNB.
4) se propuso una estructura de documento final de la fase II del PNB.
5) se realizo una propuesta para abordar la finalización del proyecto.
6) se avanzo en la construcción del componente operativo del PNB.
7) se avanzo en la estimación de los costos asociados a la implementación del PNB.
8) se avanzo en la construcción de la estrategia de seguimiento y evaluación del PNB. 
Los problemas que enfrentamos en este trimestre fueron los siguientes: i) la UBPD no ha logrado definir una estrategia de búsqueda clara que incluya una propuesta de priorización de territorios y actividades, de forma que podamos dialogar con entidades y organizaciones sobre la misma; 2) la realización de las reuniones bilaterales y de encuentros participativos se realizaron de manera presencial en medio del tercer pico de la pandemia que ha sido el mas dificil de todos, y en medio del paro nacional mas grande que ha vivido el país en decada. Esto implico un atraso en el cronograma y la necesidad de sortear múltiples riesgos entre ellos el contagio de los participantes por el coronavirus; 3) hace falta mucha mas coordinación intrainstitucional para que el dialogo hacia el exterior sea mas productivo y provechoso; 4) Existen diferencias de criterio en aspectos estrategicos entre las diferentes areas y equipos de la UBPD. </t>
  </si>
  <si>
    <t>El indicador se encuentra en estado "óptimo" cumpliendo con el entregable esperado para el periodo, la sistematización de los resultados del proceso participativo, adicionalmente, se presenta avance en actividades complementarias, es importante revisar las priorizaciones y capacidades pues el componente de entregables para el tercer periodo es bastante amplio, ya que es el documento de operativización, esto teniendo en cuenta que se han presentado retos y obstáculos importantes en el desarrollo del PNB.
Es importante la información respecto a las dificultades de avance, dichas situaciones deben visibilizarse para poder llevar a cabo estrategias que faciliten el cumplimiento de las metas planteadas.
Aunque los soportes son evidencia del reporte de información presentada, sin un listado previo de los encuentros y demás espacios de trabajo no se puede garantizar la completitud de la tarea esperada, es decir, con los listados y soportes entregados debemos entender y asumir que se realizó en su totalidad.</t>
  </si>
  <si>
    <r>
      <rPr>
        <b/>
        <sz val="11"/>
        <color theme="1"/>
        <rFont val="Arial Narrow"/>
      </rPr>
      <t>80%</t>
    </r>
    <r>
      <rPr>
        <sz val="11"/>
        <color theme="1"/>
        <rFont val="Arial Narrow"/>
      </rPr>
      <t xml:space="preserve">
1. Plan de Trabajo (20%) - Trim 1
2. Resultados del proceso participativo - Trim 2 (30%)
3. documento estrategia de operativización del Plan Nacional de Búsqueda - Trim 3 (30%)</t>
    </r>
  </si>
  <si>
    <r>
      <rPr>
        <b/>
        <sz val="11"/>
        <color theme="1"/>
        <rFont val="Arial Narrow"/>
      </rPr>
      <t>70%</t>
    </r>
    <r>
      <rPr>
        <sz val="11"/>
        <color theme="1"/>
        <rFont val="Arial Narrow"/>
      </rPr>
      <t xml:space="preserve">
1. Plan de Trabajo (20%)
2. Resultados del proceso participativo - Trim 2 (30%)
3. Avance en documento estrategia de operativización del Plan Nacional de Búsqueda - Trim 3 (30%)</t>
    </r>
  </si>
  <si>
    <t>Durante el tercer trimestre se completo el ejercicio de priorización tanto de las acciones humanitarias de búsqueda como de las regiones a intervenir en el corto y en el mediano plazo a partir de las cinco preguntas básicas del PNB: i) ¿a quienes estamos buscando?; ii) ¿en dónde los estamos buscando?; iii) ¿Cuándo fueron desaparecidos?; iv) ¿Quiénes los están buscando?; ¿Cómo los desaparecieron? - Esta priorización esta definida tanto en la presentación como en la matriz excel (ambos adjuntos). Es importante subrayar que esta priorización contiene ya los comentarios realizados por los distintos equipos y areas de la UBPD en especial la SGTT, la DTIPLOB, la DTPRI y la DTPCVED, y los ET. A partir de esta priorización se definió la estructura del documento de operativización del PNB, el cual incluye la justificación y los antecedentes, los componentes estratégicos de la priorización realizada, la estrategia de participación e inclusión de los enfoques diferenciales de género, étnicos, territoriales y de ciclo vital, la aproximación al costeo, el mecanismo de seguimiento y monitoreo, las recomendaciones para la implementación y los anexos metodológicos (se adjunto esta propuesta de estructura). 
Igualmente es importante mencionar que tenemos ya definida la herramienta que se utilizara para la realización del seguimiento y el monitoreo al PNB a partir de la identificación de los resultados estratégicos del mismo (10), y de los avances en el establecimiento de metas fruto del proceso de planeación estratégica de la UBPD. Igualmente se recopilaron metas de otras entidades, y se avanzó en el diseño de los indicadores respectivos. El establecimiento de las metas nos permitira terminar el ejercicio de estimación de costos de acuerdo a la metodologia previamente diseñada y propuesta. 
A la fecha no tenemos la versión definitiva del documento de operativización del PNB pero los insumos estan definidos y avanzados y estamos trabajando para entregar el documento final antes del 3 de noviembre del año en curso. Esta extensión en los tiempos se justifica por las siguientes razones:
i) el proceso participativo (reuniones bilaterales y encuentros amplios) tomo más tiempo del planeado inicialmente debido a la agenda de las entidades y de las organizaciones, y a la necesidad en algunos casos de realizar varias reuniones para lograr acuerdos sustantivos;
ii) los encuentros amplios se realizaron en su gran mayoría de manera presencial, y esto en medio del tercer pico de la pandemia de COVID-19 (el más grave de todos hasta la fecha, y que empezó en abril y se extendió hasta julio del presente año), lo que implicó la necesidad de ajustar los tiempos y hacer reprogramaciones; 
iii) todo el proceso participativo se realizó en medio del paro nacional más importante que ha vivido el país en las últimas décadas, lo que complico de sobremanera el componente logístico requerido para la realización tanto de las reuniones bilaterales como de los encuentros participativos puesto que tanto entidades y organizaciones debieron dedicar buena parte de su tiempo a atender las demandas de la coyuntura sociopolítica derivada; 
iv) a la luz de los primeros resultados del ejercicio de priorización surgió la necesidad de hacer un proceso de sociliazación interno de los mismos para contar con la perspectiva de los equipos y areas de la UBPD y de esta manera hacer los ajustes pertinentes. Este era un paso que no estaba previsto pero que permitió validar el trabajo realizado y fortalecer los resultados del proyecto.  
v) La estimación de metas de la UBPD para la vigencia 2022 y 2023 es un insumo fundamental para culminar el ejercicio de costeo y del establecimiento definitivo de la herramienta de seguimiento y evaluación del PNB. Este es un ejercicio en el cual la entidad estaba avanzando de manera paralela y que a la fecha no se ha culminado.</t>
  </si>
  <si>
    <t>El indicador se encuentra en estado "en riesgo", pues es el entregable proyectado para el periodo es  el "documento estrategia de operativización del Plan Nacional de Búsqueda", el cual no se encuentra finalizado; de acuerdo con el reporte cualitativo presentado, el nuevo compromiso es tenerlo con fecha límite del 3 de noviembre.  A pesar de no tener el documento finalizado, se observan importantes avances y definiciones para su compilación final. Llamamos la atención ante el no cumplimiento del hito establecido, la demora actual afecta todo el proceso y el entregable del periodo final que es la socialización del documento.
Adicionalmente, se presenta reporte de las situaciones que no favorecieron la entrega oportuna del documento, las cuáles son valiosas para nuevos ejercicios de planeación.
Se presentan soportes adecuados para el reporte.</t>
  </si>
  <si>
    <r>
      <rPr>
        <b/>
        <sz val="11"/>
        <color theme="1"/>
        <rFont val="Arial Narrow"/>
      </rPr>
      <t>100%</t>
    </r>
    <r>
      <rPr>
        <sz val="11"/>
        <color theme="1"/>
        <rFont val="Arial Narrow"/>
      </rPr>
      <t xml:space="preserve">
1. Plan de Trabajo (20%) - Trim 1
2. Resultados del proceso participativo - Trim 2 (30%)
3. documento estrategia de operativización del Plan Nacional de Búsqueda - Trim 3 (30%)
4. Socialización Estrategia de operativización PMB - Trim 4 (20%)</t>
    </r>
  </si>
  <si>
    <r>
      <rPr>
        <b/>
        <sz val="11"/>
        <color theme="1"/>
        <rFont val="Arial Narrow"/>
      </rPr>
      <t>90%</t>
    </r>
    <r>
      <rPr>
        <sz val="11"/>
        <color theme="1"/>
        <rFont val="Arial Narrow"/>
      </rPr>
      <t xml:space="preserve">
1. Plan de Trabajo (20%) - Trim 1
2. Resultados del proceso participativo - Trim 2 (30%)
3. documento estrategia de operativización del Plan Nacional de Búsqueda - Trim 3 (30%)
4. Socialización Estrategia de operativización PMB - Trim 4 (20%)</t>
    </r>
  </si>
  <si>
    <t>Durante el cuarto trimestre se completó el documento final de estrategia de operativización del PNB  "Plan Nacional de Búsqueda de Personas dadas por Desaparecidas. Priorización de Acciones Estratégicas y Territorios", el cual fue enviado a la Dirección General el 26 de noviembre del año 2021, de donde se desprenden ajustes y comentarios adicionales que se han venido desarrollando.  Dentro del proceso final, trabajado en este último periodo, se hicieron socializaciones con: DTPCVED, DTIPLOB, DTPRI, ET, Entidades Públicas del Consejo Asesor, Expertos del Comité Asesor Internacional, también se hicieron socializaciones con organizaciones como : MOVICE, CCEEUU, COALICO, G Paz, la Plataforma Nacional LGTBI por la Paz, la REDVER y la Red ADN.   La priorización debe ser entendida como un proceso permanente, suceptible a permanentes ajustes ante cualquier cambio en la información recolectada o acontecimientos variables.</t>
  </si>
  <si>
    <t>El indicador finaliza la vigencia en estado óptimo, con un 09% de cumplimiento, pues se hace entrega del documento "Plan Nacional de Búsqueda de Personas dadas por Desaparecidas. Priorización de Acciones Estratégicas y Territorios" y se evidencia el proceso de socialización interno y externo realizado, sin embargo, desde la dirección general se solicitaron algunos ajustes específicos que se encuentran trabajando actualmente, se han adelantado  las socializaciones sobre lo ya definido, pero el documento puede tener ajustes y actualizaciones.  Se observan evidencias válidas del reporte realizado</t>
  </si>
  <si>
    <t>Trabajar articuladamente entre los diferentes grupos del proceso, las direcciones técnicas misionales, equipos territoriales, entidades y organizaciones externas, entre otros, fue quizás el reto más grande que se presentó en el desarrollo de la priorización, y es también, uno de los mayores retos de la Unidad.  Es importante lograr agendas de trabajo y mantener la información clara, oportuna y veraz que garantice un trabajo conjunto de manera más fácil y eficiente.</t>
  </si>
  <si>
    <t>Seguimiento al Plan estratégico y Plan de acción 2021 de la Unidad de Búsqueda de Personas dadas por Desaparecidas - UBPD</t>
  </si>
  <si>
    <t>PLAN ESTRATÉGICO 2020-2023</t>
  </si>
  <si>
    <t>PLAN DE ACCIÓN 2021 - ACTIVIDADES</t>
  </si>
  <si>
    <t>Seguimientos trimestrales 2021</t>
  </si>
  <si>
    <t>Actividades 2021</t>
  </si>
  <si>
    <t>Responsable directo de la actividad</t>
  </si>
  <si>
    <t>Responsables asociados de la actividad</t>
  </si>
  <si>
    <t>Fecha de inicio</t>
  </si>
  <si>
    <t>Fecha de finalización</t>
  </si>
  <si>
    <t>Avance cualitativo
 Primer trimestre de 2021</t>
  </si>
  <si>
    <t>Retroalimentación OAP 
Primer trimestre de 2021</t>
  </si>
  <si>
    <t>Avance cualitativo
Segundo trimestre de 2021</t>
  </si>
  <si>
    <t>Retroalimentación OAP 
Segundo trimestre de 2021</t>
  </si>
  <si>
    <t>Avance cualitativo
Tercer trimestre de 2021</t>
  </si>
  <si>
    <t>Retroalimentación OAP 
Tercer trimestre de 2021</t>
  </si>
  <si>
    <t>Avance cualitativo
Cuarto trimestre de 2021</t>
  </si>
  <si>
    <t>Retroalimentación OAP 
Cuarto trimestre de 2021</t>
  </si>
  <si>
    <t>Logros y dificultades 2021</t>
  </si>
  <si>
    <r>
      <rPr>
        <sz val="10"/>
        <color theme="1"/>
        <rFont val="Arial"/>
      </rPr>
      <t xml:space="preserve">La UBPD logra </t>
    </r>
    <r>
      <rPr>
        <b/>
        <u/>
        <sz val="10"/>
        <color theme="1"/>
        <rFont val="Arial"/>
      </rPr>
      <t xml:space="preserve">reconocimiento, confianza y legitimidad </t>
    </r>
    <r>
      <rPr>
        <sz val="10"/>
        <color theme="1"/>
        <rFont val="Arial"/>
      </rPr>
      <t>con los actores interesados en su labor.</t>
    </r>
  </si>
  <si>
    <t>1. Validar con los servidores y servidoras el documento y mapa de caracterización de la Cultura de la UBPD.</t>
  </si>
  <si>
    <t>Oficina de Gestión del Conocimiento, Subdirección de Gestión Humana</t>
  </si>
  <si>
    <t>Comité de Cultura
Todas las dependencias</t>
  </si>
  <si>
    <t>Para el desarrollo de esta actividad la OGC cuenta con el apoyo de la consultoría contratada vía OIM cuyo objeto es construir la caracterización de la cultura organizacional de la UBPD, que permita identificar aspectos a transformar, en concordancia con las apuestas estructurales de cambio de la Unidad de Búsqueda. Esta caracterización se concretó a través de un mapa y su documento explicativo, que da cuenta de los aspectos culturales identificados por los servidores y servidoras de la Unidad. De esta manera, de acuerdo con el cronograma de trabajo planteado con las consultoras, durante los meses de enero a marzo de 2021 se desarrollaron 16 sesiones de presentación del mapa de la cultura de la UBPD para explicar y validar la caracterización de la cultura organizacional de la entidad. Estas sesiones se realizaron en grupos abiertos a toda la Unidad, también se hizo la presentación con el equipo directivo y con la dirección general. 
 El resultado de este trimestre es la modificación y validación del mapa de la cultura que fue entregado en el mes de diciembre 2020, producto de las sesiones de validación y retroalimentación y la modificación del documento con la narrativa de la cultura. Este proceso de validación del mapa de la cultura de la UBPD. 
 Se encuentran las siguientes evidencias: 
 • 12.02.2020. Informe de los resultados de la caracterización de la cultura_COMENTARIOS AJUSTADOS Donde se encuentra el documento de caracterización de la Cultura de la UBPD que contiene el mapa de la cultura y la narrativa, que ha sido la base para el ejercicio de validación durante el presente trimestre. 
 • 18.12.2020 Producto 1. Documento con el avance de la caracterización que incluya identificación de la estructura profunda del sistema cultural. 
 • Producto 1. Relatorías de las sesiones de Comité realizadas hasta la fecha. 
 • Producto 2. Material (pedagógico y logístico) para apoyar la implementación de las sesiones realizadas hasta la fecha.
 • Producto 1. Estrategia de socialización (Ajustado)</t>
  </si>
  <si>
    <t>Se evidencia el avance enn la actividad, a través de las sesiones de trabajo relacionado se puso en consideración de diferentes grupos el mapa de cultura de la UBPD, el cual también se reporta como documento modificado.
En la redacción de la actividad se habla del "documento y mapa de caracterización de cultura", documentos que se presentan en las evidencias, adicionalmente se presentan relatorías y material de apoyo a la socialización.
La actividad se planteó para todo el año, esto quiere decir que se seguirán realixando sesiones de trabajo para su validación con sus respectivos ajustes?
Es importante tener evidencia de las sesiones, listas de asistencia, actas y demás serán solicitadas como soporte de las mismas.</t>
  </si>
  <si>
    <t>Esta actividad finalizó el  trimestre anterior.</t>
  </si>
  <si>
    <t>Actividad finalizada el periodo anterior</t>
  </si>
  <si>
    <t>Actividad finalizada</t>
  </si>
  <si>
    <t>Actividad finalizada en periodo anterior</t>
  </si>
  <si>
    <t xml:space="preserve">El principal logro de esta estrategia fue construir la caracterización de la cultura institucional de la UBPD, lo que permite identificar aspectos a transformar, en concordancia con las apuestas estructurales de cambio de la entidad. Esta caracterización se concretó a través de un mapa y su documento explicativo, el cual da cuenta de los aspectos culturales identificados por los servidores y servidoras de la UBPD. La caracterización de la cultura institucional fue explicada y socializada a toda la entidad incluido su el equipo directivo y la dirección general.
 La principal dificultad fue la validación de la cultura institucional debido a la pluralidad de perspectivas existentes en una entidad que aún no está consolidada pues todavía está en un proceso de creación y puesta en marcha de muchos de sus procedimientos internos.
</t>
  </si>
  <si>
    <t>2. Analizar e identificar oportunidades de transformación.</t>
  </si>
  <si>
    <t>"Entre enero a marzo de 2021 se realizó el proceso de validación del mapa de la cultura que contribuye a la construcción del documento de análisis de oportunidades, para lo cual se cuenta con una agenda de trabajo en grupos con participación voluntaria. Se identificaron a partir del mapa dinámicas y oportunidades de transformación con las cuales se pueden tener iniciativas de intervención, lo cual permitirá en los siguientes meses la construcción colectiva de las propuestas de transformación cada uno de los grupos analizará las oportunidades y formulará estrategias de transformación. 
 Se encuentran las siguientes evidencias: 
 02.03.2021 Priorización y círculos de trabajo: este documento contiene la agenda de trabajo de los grupos en los que se está realizando el análisis de oportunidades y formulación de las estrategias de transformación de la cultura de la UBPD.
 8.1 29.03.02021 Documento de análisis de oportunidades y dinámicas del mapa, a partir del que se diseña la estrategia de transformación"</t>
  </si>
  <si>
    <t>Se demuestra el avance en actividades mediante la presentación de reuniones adicionales y resultados que modifican el mapa de cultura, relacionados con la actividad anterior, se avanzó en la identificación y análisis de oportunidades de transformación, para las posteriores propuestas.
En las evidencias no se cuenta con el segundo documento, por lo cual no fue posible identificar las oportunidades identificadas.
"8.1 29.03.02021 Documento de análisis de oportunidades y dinámicas del mapa, a partir del que se diseña la estrategia de transformación"</t>
  </si>
  <si>
    <t xml:space="preserve">Esta actividad finalizó en el presente trimestre.
Se resalta la dificultad en la convocatoria que ha sido persistente en este proceso de caracterización de la cultura e identificación de las transformaciones necesarias para una cultura que sea coherente con la misionalidad de la entidad. Esta situación se presenta debido a la carga laboral de servidoras y servidores quienes señalan no contar con tiempo para la participación voluntaria en los espacios convocados. En todo caso es igualmente destacable la participación constante de servidores y servidoras que se mantuvieron de manera constante en el proceso y que gracias a ello se construyeron las estrategias de transformación que a la fecha se encuentran en implementación.
</t>
  </si>
  <si>
    <t>Actividad finalizada en el presente periodo.
Los entregables presentados son:
1. Documento con estrategias_acciones (incluye herramientas) de transformación de la cultura de la UBPD
2. Informe de implementación de las acciones para la transformación de la cultura de la UBPD realizadas hasta la fecha FINAL
Aunque la actividad tenía como alcance inicial "Analizar e identificar oportunidades de transformación", adicional al documento de análisis e identificación se presenta un informe de implementación, que como su nombre lo dice, da cuenta del avance en la implementación alcanzado.</t>
  </si>
  <si>
    <t>Actividad Finalizada</t>
  </si>
  <si>
    <t>El principal logro de esta estrategia fue la construcción del documento de análisis de oportunidades de transformación de la cultura institucional a partir del trabajo voluntario de las funcionarias y funcionarios de la entidad, y la realización de unos pilotos de actividades de transformación lo que debe permitir la construcción colectiva de propuestas de transformación más estructurales en el corto y mediano plazo.
 La principal dificultad radica en que las apuestas de transformación de la cultura pasan por la resolución de problemas estructurales que tiene la entidad y que solo se resolverán en el mediano plazo.</t>
  </si>
  <si>
    <t>3. Diseñar e implementar y ajustar estrategias de transformación.</t>
  </si>
  <si>
    <t>A pesar de que ha habido avance en el diseño de estrategias de transformación y se han tenido espacios para el diseño de estrategias de transformación cuyo cronograma se encuentra en desarrollo. El proceso presenta un retraso en la consolidación de estrategias debido a que se prolongaron los tiempos de validación del Mapa de la Cultura de la UBPD. Se conformaronuna mesas de trabajo que reune y cordina las actividades de relacionamiento para optimizar esfuerzos y recursos y evitar duplicaciones, los integrantes del comité básico de cultura han venido participando en las sesiones de trabajo con el grupo de relacionamiento que ha derivado en la articulación con la consultoría de comunicación para la paz con el ánimo de aunar esfuerzos en transformaciones relacionadas con la comunicación interna. 
 Se encuentran como evidencias: Actas de Reunión del grupo de relacionamiento.</t>
  </si>
  <si>
    <t>La actividad es dependiente de las anteriores, quizás se deba modificar su fecha de inicio pues sin los insumos de las anteriores no es fácil su desarrollo.
Importante generar las acciones necesarias para no continuar retrasando su desarrollo y obtener el objetivo esperado.</t>
  </si>
  <si>
    <t>Las actividades se han venido realizando conforme lo estipulado en el cronograma de trabajo acordado con la Consultoría. Sin embargo, debido a circunstancias ajenas a la misma, se han presentado retrasos en la ejecución de los ciclos de implementación de las 2 estrategias de transformación priorizadas. Esto ha implicado que el producto final correspondiente al informe de implementación y las recomendaciones sufrirá un retraso y se entregará a finales del mes de julio.</t>
  </si>
  <si>
    <t xml:space="preserve">La actividad presenta retrasos desde el periodo anterior,  es posible tener evidencias y reportes de las actividades de diseño? Pues se menciona que ha habido atrasos en la implementación pero no se relaciona el avance de actividades realizado?
</t>
  </si>
  <si>
    <t>La actividad se encuentra Finalizada. 
 La consultoria para la caracterización y transformación de la cultura de la UBPD tuvo el propósito de identificar, de manera participativa, cuáles eran las características del relacionamiento interno mediadas por la cultura organizacional entre los servidores y servidoras. Producto de ese ejercicio para el mes de marzo se entregó por parte de las consultoras dicho documento de caracterización que se adjunta bajo el nombre: 
 8. 09.05.2021 Producto 1. Documento de caracterización en versión final ajustado con los insumos de la valización
 Posterior a este ejercicio, se realiza una identificación de las acciones de transformación mediante ejercicios grupales de participación voluntaria. Estas acciones están en el documento que adjuntamos: 
 21.04.02021 Documento de análisis de oportunidades y dinámicas del mapa, a partir del que se diseña la estrategia de transformación.
 Gracias a la caracterización y las reuniones con el comité de cultura se identifican las acciones de transformación. Este proceso se encuentra en el siguiente documento:
 8. 09.05.2021 Producto 1. Documento de caracterización en versión final ajustado con los insumos de la valización
 Es así que se traza un trabajo colectivo para construir herramientas para transformar los aspectos que se priorizaron. Y finalmente se implementaron 3 acciones de transformación de la cultura, a saber: 
 Inervenciones desde la creación y difusión de imagenes para Whastapp para darle manejo a las causas y efectos de la carga laboral excesiva. Si bien es una estrategia planteada desde el trabajo conjunto del grupo que realizó el diseño. Esta no tuvo un alto impacto como se esperaba, aunque si despertó entre las y los funcionarios curiosidad e iniciativa de discutir la situación en distintos escenarios. Esta transformación está en cabeza de la SGH quien, debido a sus funciones tendrá la responsabilidad de adelantar acciones pertinentes a diagnósticar y mermar el exceso laboral planteado. 
 Se realizaron diferentes actvidades para atacar la situación de lejanía existente entre los y las funcionarias, situación que se vio profunzada por el distanciamiento social. Estas actividades se realizaron bajo la coordinación de la OACP. y por ultimo se adelantaron una serie de conversaciones respecto de una de las transformaciones relacionada con el flujo de información en arás de transmitir las preocupaciones de las y los servidores. 
 Para dar cuenta de las actividades realizadas y sus resultados se adjunta:
 5. Informe de los resultados de la caracterización de la cultura FINAL (diciembre)</t>
  </si>
  <si>
    <t>Actividad finalizada en es periodo.
 Se identificaron 5 oportunidades de mejora:
 Silencios
 ➔ Respuesta ante responsabilidades que generan carga
 ➔ Compartir información
 ➔ Desconocimiento mutuo o lejanía 
 ➔ Historias de aprendizaje y cambio
 y se implementaron 3 acciones de transformación, el documento relata el trabajo avanzado y es soporte del reporte final</t>
  </si>
  <si>
    <t>4. Realizar la caracterización de los equipos programados para el 2021 en el tema de relacionamiento y comunicación.</t>
  </si>
  <si>
    <t>SGTT (DTM y ET) y SG</t>
  </si>
  <si>
    <t xml:space="preserve">"Se llevo a cabo una reunión de presentación de resultados de las caracterizaciones realizadas en 2020 a la SGTT con el fin de avanzar y proyectar acciones desde la Subdirección General  en 2021. La OGC considera que se debe hacer una profundización en estos resultados y analizar detenidamente las oportunidades de transformación del relacionamiento a partir de ellas, la idea es trabajar cordinadamente con la Subdirección con miras al diseño de un modelo de relacionamiento orgánico y pertinente que incluya lineamentos relacionales para la articulación entre los ET , DTM y la misma Subdirección. En el periodo que se reporta se llevaron a cabo las caracterizaciones a los equipos territoriales (ET) de Florencia (Caquetá) y Apartadó (en la subregión del Urabá Antioqueño).  La coordinación  con los ET se realizó a través de la SGTT. Las caracterizaciones se prepararon con los coordinadores/as de los ET y se realizaron contando con la disposición y apertura de los integrantes de los equipos. Los resultados cualitativos se encuentran en proceso de sistematización. Se proyectan sesiones virtuales de presentación de resultado preliminares, las cuales se modificaron de acuerdo al cronograma teniendo en cuenta los tiempos de descanso compensados por la semana santa. Se prepararon los insumos para estas reuniones (presentaciones). Los respectivos informes estan en proceso de revisión. 
Se encuentran las siguientes evidencias: 
1. 20210211_ Preparación caracterización ET Caquetá
2. 20210217_ Preparación caracterización ET Apartadó
3. 20210224_ Preparación caracterización ET Caquetá con SGTT
4. 20210310_ Reunión preparación caracterización ET Yopal
5. 20210311_ Preparación caracterización ET Apartadó con SGTT
6. 20210319_ Retroalimentación caracterización ET Caquetá
7. 20210331_ Rutas drive informes no finales
8. 20211503_ Reunión con Indicadores Planeación y visión ET Apartadó
9. 20212603_ Presentacion Caqueta
10. 20213103_ Presentacion Apartado"
</t>
  </si>
  <si>
    <t>La presente es una actividad de desarrollo durante todo el año, hay un representativo avance en el trabajo con equipos de la UBPD presentando resultados de de la previa caracterización.
es importante que la profundización en los resultados no afecte la programación esperada para la actividad.
Es posible conocer el documento de estrategia o donde se defina el alcance de la actividad?  Para efectos de un adecuado seguimiento, pues por ejemplo se habla de "equipos programados para 2021", pero no nos es fácil identificar esa programación.</t>
  </si>
  <si>
    <t>El documento de estrategia para desarrollar las caracterizaciones fue enviado a la OAP en el reporte correspondiente al primer trimestre de 2020. Los equipos programados para 2021, en particular para el semestre I, fueron definidos por la Subdirectora General en enero de 2021 y de acuerdo a una de las actividades incluidas en el Plan de Acción 2021. 
En el periodo que se reporta: 1). Se terminaron los informes de caracterización de los equipos territoriales de Caquetá y Apartadó los cuales fueron revisados con la Directora de Oficina; 2). Se realizaron reuniones para preparar la caracterización del ET de Yopal; 3). Se realizó la comisión y entrevistas de caracterización con todo el ET de Yopal y los actores externos; 4). Se elaboró el informe de caracterización el cual fue discutido inicialmente con la Directora de Oficina y luego con ella y el Coordinador Territorial; 5). No se realizó la comisión para caracterizar el ET de Bogotá porque el mismo está en el nivel central; 6). Se llevaron a cabo las entrevistas con el ET de esta ciudad para la caracterización. Por razones de calendario las entrevistas con actores externos solo serán realizadas en la segunda semana de julio de 2021; 7). El informe de caracterización se encuentra en proceso de elaboración; 8). Con algunas variaciones por cruces en el calendario de actividades, cambios en la SGTT, en los casos de Casos de Caquetá, Apartadó y Yopal se han realizado reuniones previas con referentes territoriales de dicha área para conocer su perspectiva del equipo correspondientes. En los dos primeros casos se realizaron reuniones posteriores para comentar resultados del ejercicio. En el caso de Bogotá, la referente ingresó hace poco a la UBPD por lo cual se esperará a tener el informe listo para intercambiar información 
En abril, la Subdirectora consideró pertinente que la OGC avanzara en discutir y construir propuestas con los ET para abordar concretamente desafíos de relacionamientos. Con este fin la OGC diseño una actividad nueva que implicó: i). Profundizar discusiones de los contenidos de los informes si ya se había hecho presentación preliminar de resultados; ii). Unificar el tiempo para presentar contenidos, discutir y construir propuestas; iii). Sostener entre dos (2) y tres (3) reuniones de planeación de las jornadas con cada coordinación territorial, una delegación del equipo operativo y cuando fue posible la Directora de la OGC, vinculando así necesidades y expectativas de distintos perfiles tanto como posible; iv). Realizar una jornada que dependiendo del equipo duró entre dos (2) y tres (3) días; v). Realizar una jornada de retroalimentación posterior a la culminación de la actividad con cada coordinación territorial; vi). Compilar, sobre la base de relatorías hechas por los ET, todas las visiones compartidas de desafíos y acuerdos en un documento con segmentos estándar y enviarlos a la SGTT. Para el periodo que se reporta solo están listos los documentos de acuerdos con Yopal y Chocó. 
En la mayoría de los casos las comisiones fueron solicitadas a tiempo y así mismo enviados los informes de trabajo de las mismas. Retrasos tuvieron que ver con cruces de comunicación. 
En general, en los temas de trabajo en equipo, retroalimentación, comunicación interna, flujo de información, prácticas de cuidado los equipos han realizado propuestas para mejorar sus prácticas internas y lograr mayor concordancia interna en los distintos tipos de interacción (humana y profesional-laboral). También hay propuestas respecto a la relación con las DTM, la SGTT y la SG. 
A mediados de julio se sostendrá una reunión con la Subdirectora General Técnica y Territorial y su equipo de área (las/los referentes) para compartir resultados contando con últimos informes tanto de caracterización (Bogotá), como de discusión y construcción de propuestas. Establecer los mecanismos de seguimiento conjunto a lo avanzado, definir roles para la gestión de acción que tienen responsabilidades compartidas entre el ET, la SGTT y la OGC, por ejemplo. Y definir equipos con los cuales trabajar en el semestre II de 2021. 
Con relación al calendario establecido esta actividad tiene un retraso en: 1). Culminar el informe de caracterización de Bogotá; 2). Culminar el documento de acuerdos alcanzados en la jornada de discusión y construcción de propuestas con el ET de Caquetá; 3). Adelantar las gestiones para avanzar en la caracterización de la DTPCVED. En el primer caso, las entrevistas fueron realizadas luego de lo planeado, por solicitud del ET, lo cual retraso todo el calendario. Cruzándose el tiempo de elaboración del informe con otras actividades. En el segundo caso, un error de comunicación tuvo el documento suspendido, sin embargo, ya avanzando. En el tercero, atrasos pequeños en otras actividades han repercutido en comenzar tardíamente con la Dirección. 
Se adjuntan los siguientes soportes: 
1. 20210408_  Resultados preliminares caracterización Caquetá
2. 20210409_ Intercambio preliminar ET Yopal
3. 20210419_Preparación caracterización ET Bogotá
4. 20210423_ Agenda ET Bogota
5. 20210423_ Ejercicio de caracterización ET Bogotá
6. 20210426_ Diseño metodológico jornada de reflexión informe caracterización Caquetá
7. 20210426_Agenda discusión y propuestas Caqueta
8. 20210428_ Diseño y metodología sesión de discusión y construcción de propuestas
9. 20210430_ Correo jornada de discusión y construcción de propuestas Caquetá
10. 20210430_ Preparación jornada discusión Caqueta
11. 20210506_ Reunión preparación discusión y construcción de propuestas ET Chocó
12. 20210513- Preparación jornada de discusión y propuestas con Chocó
13. 20210524_ Agenda discusión y propuestas Chocó
14. 20210524_ Correo jornada de discusión y propuestas Choco
15. 20210524_ Diseño y metodología sesión de discusión y construcción de propuestas
16. 20210525_ Revisión previa del ejercicio de Fortalecimiento del ET Quibdó
17. 20210531_ Preparación jornada discusión y construcción de propuestas ET Yopal
18. 20210602_ Segunda reunión preparación jornada con ET Yopal
19. 20210603_ Informe de caracterización -jornada de discusión y propuestas Yopal
20. 20210617_ Segunda reunión preparación jornada de discusión ET Apartadó
21. 20210618_ Jornada de discusión y propuestas ET Apartadó
22. 20210624_ Jornada de discusión y propuestas ET Apartadó
23. 20210629_ Resultados ET Chocó- Caracterización + Jornada de discusión y propuestas.
24. 20210629_ Resultados ET Yopal- Caracterización + Jornada de discusión y propuestas.</t>
  </si>
  <si>
    <t>Es importante entender que la actividad es de desarrollo permanente durante toda la vigencia, aunque se presenta un robusto informe de avance y actividades desarrolladas, incluso incluyendo nuevas actividades que han surgido en el desarrollo de la  tarea misma.
LLamamos la atención respecto a los retrasos planteados en las actividades:
 1). Culminar el informe de caracterización de Bogotá; 2). Culminar el documento de acuerdos alcanzados en la jornada de discusión y construcción de propuestas con el ET de Caquetá; 3). Adelantar las gestiones para avanzar en la caracterización de la DTPCVED. En el primer caso, las entrevistas fueron realizadas luego de lo planeado, por solicitud del ET, lo cual retrasó todo el calendario. Cruzándose el tiempo de elaboración del informe con otras actividades. En el segundo caso, un error de comunicación tuvo el documento suspendido, sin embargo, ya avanzando. En el tercero, atrasos pequeños en otras actividades han repercutido en comenzar tardímente con la Dirección. 
Lo anterior para normalizar su ejecución a los tiempos proyectados y no impactar el desarrollo total del proceso.</t>
  </si>
  <si>
    <t>Gracias por la retroalimentación de estas actividades. Se adjunta información para soportar que el informe de caracterización del ET Bogotá fue culminado; de igual manera terminados detalles del documento de acuerdos con el ET de Caquetá. En diálogo con la Directora de Oficina fue decidido hacer la caracterización de la DPCVED en 2022. Es un trabajo largo -el equipo es bastante grande- y dado que el trabajo de caracterizaciones se amplió en cada equipo con la realización de sesiones para discutir informes y realizar propuestas de mejora, se consideró pertinente abordar al equipo de dicha Dirección en 2022 una vez se tenga claridad sobre el nuevo modelo de operación que seguramente modificará y ajustará el relacionamiento al interior de las áreas, y entre ellas. 
 En el periodo que se reporta se presentó a la Subdirectora General y su equipo de trabajo un balance de las caracterizaciones y acuerdos pactados en el marco de la discusión de los informes correspondientes a los ET de Caquetá, Apartadó, Yopal. Tomando en cuenta los acuerdos alcanzados, se enfatizó en la importancia del seguimiento independiente que realice la SGTT. De otro lado, se definió continuar el ejercicio caracterizando a los equipos de Cúcuta, Medellín, Barrancabermeja y Barranquilla con los cuales, a la fecha, están planeadas las agendas que se llevarán a cabo entre el 18 de octubre y 19 de noviembre. 
 Respecto al ET de Bogotá: En la reunión con la Subdirectora se entregaron algunos elementos de conclusión sobre lo identificado respecto a sus dinámicas de gestión y funcionamiento. Con un informe terminado, planeada y realizada la jornada de discusión y construcción de acuerdos, se entregó un panorama detallado a la referente que este equipo tiene en la SGTT. 
 Se están planeando reuniones virtuales con delegadas/os de algunos de los ET caracterizados en el primer semestre de 2021 y referentes de la SGTT para hacer seguimiento al cumplimiento de acuerdos pactados, y al impacto que ello ha tenido o no en la gestión y funcionamiento. 
 Se adjuntan los siguientes soportes: 
 1. 2021092_Jornada de discusion y construccion de propuestas
 2. 20210714_ Construcción de propuestas ET Caquetá
 3. 20210723_ Reunión con Coordinación ET Bogotá- primera retroalimentacion
 4. 20210817_ Agenda ET Barranquilla
 5. 20210817_ Agenda ET Cúcuta
 6. 20210817_ Primera reunion planeación discusion informe ET Bogota
 7. 20210817_Agenda ET Medellín
 8. 20210830_ Preparación caracterización Barranquilla
 9. 20210906_ Segunda reunión planeación jornada de discusión y propuestas ET
 10. 20210915_ Preparación caracterización ET Cúcuta
 11. 20210916_ Preparación caracterización ET Barrancabermeja
 12. 20210930_ Retroalimentación Bogotá y procseso de caracterización general
 13. 202100804_ Informe caracterización ET Bogotá
 14. 202100817_ Agenda ET Barrancabermeja</t>
  </si>
  <si>
    <t>Se reporta el avance de las situaciones descritas en el periodo anterior y el cómo se ha avanzado con equipos de Bogotá, Caquetá y la Dirección de Participación.
 Adicionamente plantean el seguimiento de manera virtual con equipos trabajados previamente para garantizar el cumplimiento de acciones pactadas.</t>
  </si>
  <si>
    <t>Entre el 18 de octubre y 19 de noviembre se realizaron las visitas y, segun la agenda concertada, las entrevistas para caracterizar los equipos territoriales de Cúcuta, Medellín, Barracabermeja y Barranquilla. La elaboración de los informes y retroalimentación preliminar con las Coordinaciones Territoriales estaba planeada entre el 15 y 31 de diciembre, luego de que la persona responsable de esta actividad regresara de su periodo de vacaciones. Sin embargo, contagiada de COVID solo retomó sus actividades hasta el 24 de diciembre. Los informes y las sesiones de retroalimentación preliminar estarán culminadas entre enero y la primera quincena de febrero de 2022. Las sesiones de discusión con los equipos plenos se realizarán, como planeado inicialmente, entre febrero y marzo de 2022. 
 El trabajo en equipo, la planeación, el liderazgo de las Coordinaciones y la relación con las Direcciones Técnicas Misionales aparecen como algunos de los temas más reflexionados y comentados durante las entrevistas. 
 De otro lado, las sesiones de seguimiento a las caracterizaciones hechas en 2020 y primer semestre de 2021 no se pudieron hacer por la razón antes expuesta. Las mismas se harán durante el primer semestre de 2022 y según sean confirmadas por los equipos territoriales. 
 Se adjuntan los siguientes sorportes: 
 1. 2021115- Informe Comision a Medellín con cambio solicitado
 2. 20211107- Informe Comision a Barrancabermeja
 3. 20211121- Informe Comision a Cúcuta
 4. 20211122- Informe Comision a Barranquilla</t>
  </si>
  <si>
    <t xml:space="preserve">Se reporta el avance de actividades e informes de los equipos de Medellín, Barrancabermeja, Cúcuta y  Barranquilla, con sus respectivos soportes.  
Debido a contagio por pandemia covid algunas de las actividades planteadas se reagendan para 2022.
</t>
  </si>
  <si>
    <t xml:space="preserve">
Los principales desafíos que se presentaron tienen que ver con cruces en la comunicación y coordinación de los tiempos con los equipos territoriales para agendar las reuniones; existieron retrasos en la elaboración de informes que lograron subsanarse modificándose ligeramente los plazos de entrega. El COVID fue un factor que impidió en algunos casos la realización de entrevistas de manera presencial, sin embargo, se presentó como alternativa la virtualidad, por su parte, la persona a cargo de la actividad se contagio a final del año y por ello se modificaron las fechas de entrega de los informes de Cúcuta, Medellín, Barrancabermeja y Barranquilla, los cuales estarán culminados entre enero y la primera quincena de febrero. Las sesiones de discusión con los equipos plenos se realizarán, como planeado inicialmente, entre febrero y marzo de 2022.
Teniendo en cuenta que el equipo de la DTPCVED es bastante grande- y dado que el trabajo de caracterizaciones se amplió en cada equipo con la realización de sesiones para discutir informes y realizar propuestas de mejora, en coordinación con la Jefe de Oficina, se consideró pertinente abordar al equipo de dicha Dirección en 2022 una vez se tenga claridad sobre el nuevo modelo de operación que seguramente modificará y ajustará el relacionamiento al interior de las áreas, y entre ellas.
</t>
  </si>
  <si>
    <t>5. Implementar las actividades acordadas con los equipos de la UBPD para mejorar el relacionamiento, la comunicación y la articulación entre las áreas.</t>
  </si>
  <si>
    <t xml:space="preserve">"Tal como se acordó en 2020, durante el primer trimestre de este año se facilitó/acompañó una sesión de trabajo con el grupo de Gestión de Gestión Documental y profesionales/analistas y técnicos de la SGTT que tienen a su cargo el tema. Se apoyó y asesoró el diseño de estructura y elaboración de contenidos de un instructivo con preguntas frecuentes sobre gestión documental el cual contó con aportes de la Subdirección de Gestión de Información y la SGTT, además de la líder del Grupo. Está pendiente la versión final. De otro lado, se avanzó con la recomendación hecha al Grupo y respecto a la relación del equipo de correspondencia con el resto de áreas de la UBPD referida al diseño de tips sobre radicación y entrega de correspondencia. Con integrantes del Grupo y el equipo se revisó el material para su divulgación.Los avances proyectados según cronograma para esta actividad presentarn un retraso debido a que el equipo no estaba completo por los  descanso de semana santa. Los acuerdos identificados en la Mesa de Trabajo entre el Grupo de Servicio al Ciudadano y la SGTT serán desarrollados a partir de abril. Una vez se realice la Mesa de Trabajo entre el Grupo de Gestión Documental y la SGTT, y se hará una sesión de seguimiento a los acuerdos de trabajo entre el Grupo de Servicio al Ciudadano y la SGTT.
Se encuentran las siguientes evidencias: 
1. 20210202_ Competencias y articulacion de la GD UBPD
2. 20210203_ Reunión Competencias Gestión Documental
3. 20210216_ Revisión preguntas frecuentes 
4. 20210325_ Tips Gestión Documental"
</t>
  </si>
  <si>
    <t>Se observa avance específico en trabajo con el equipo de gestión documental y la SGTT.
En el reporte se hace referencia a "tal como se acordó en 2020...", es posible conocer la programación que se tiene definida para implementar este año en acciones de acompañamiento a grupos internos de trabajo?</t>
  </si>
  <si>
    <t xml:space="preserve">Esta es una actividad surgida en 2020 y que continua en 2021. En el último informe trimestral de 2020 se informó que la Mesa de Trabajo entre el Grupo de Gestión Documental y la SGTT no se llevaría a cabo por razones ajenas a la OGC, indicando que se retomaría en 2021. No hay una programación de actividades con los Grupos de la SAF porque lo establecido es que el acompañamiento se realizaría a los Grupos de: 1). Gestión Documental en las acciones que se vayan definiendo con la SGTT y; 2). Servicio al Ciudadano en la implementación de acuerdos hechos con la SGTT, también enviados a la OAP en el último informe trimestral de 2020.  
En cuanto al tema de Gestión Documental se avanzó en la revisión del documento sobre preguntas frecuentes y en el instructivo sobre tips de gestión documental. Dos desafíos en la relación entre el Grupo que lidera el tema en la SAF y enlaces en el área de la SGTT han sido: 1). La construcción y fortalecimiento de la confianza; 2). La claridad en roles y competencias de las partes y respecto al tema, entendiendo que el liderazgo y la función está en el Grupo que hace parte de la SAF. Para ello se llevó a cabo una reunión con todas las personas involucradas –en el Grupo y en la SGTT- gestionada y facilitada por la OGC, y con participación adicional de las Jefas de Área, Gina Chappe y Lina Ramos. Se afirmó que la función sigue estando en el Grupo que está en la SAF y que a quienes son enlaces en la SGTT les corresponde realizar actividades siempre previa coordinación y articulación con el mismo.  
En cuanto al tema de Servicio al Ciudadano se han realizado: i) Dos reuniones de seguimiento a los acuerdos hechos entre el Grupo que lidera e tema dentro de la SAF y la persona referente al interior de la SGTT; ii). Las gestiones y planificación de una reunión entre las partes antes mencionadas, las jefas de área –Lina Ramos y Gina Chappe-, la Directora General, su grupo de asesores, y la OGC para socializar situaciones relativas a la gestión de PQRSD que están trayendo dificultades en la implementación unificada de prácticas institucionales sobre el tema, mostrando el impacto de dichas situaciones, y establecer acuerdos realistas con los que pueda comprometerse la Directora General y su grupo de asesores.  
Adicionalmente, y derivado de las reuniones de coordinación en temas de relacionamiento que lidera la Directora de la OGC, en las que hay participación de la OACP, las consultoras de Comunicación para la Paz y las consultoras de Cultura Organizacional, con la líder del Grupo de Servicio al Ciudadano y la referente del tema en la SGTT se comentó el manual para gestión de crisis internas que está en elaboración en la OACP; en particular lo referente a posibles escenarios de crisis relacionados con manejos de PQRSD.  
Se adjuntan los siguientes soportes: 
20210421_ Mesa de Trabajo GD SAF SGTT
20210421_ Revision Documento Preguntas Frecuentes GD
20210422_ Seguimiento acuerdos mesa de trabajo SC
20210503_ Relacionamiento Gestión Documental-Memorando SGTT
20210503_ Seguimiento Acuerdos Mesa de Trabajo SC
20210510_ Acuerdos Mesa de Trabajo SC
20210510_ Reunión tips sobre Gestión Documental
20210518_ Seguimiento a acuerdos mesa de trabajo SC
20210518_ Seguimiento Acuerdos Mesa de Trabajo SC
20210615_ Preparación reunión Directora+ asesoras_es
</t>
  </si>
  <si>
    <t>También es una actividad permanente que se viene trabajando desde la vigencia 2020,  con los grupos que quedaron pendientes. 
-Gestión Documental
-Atención al Ciudadano
Em ambos frentes se presentan avances y reuniones de trabajo y los soportes dan cuenta  tanto d elos avances como de las reuniones de trabajo.</t>
  </si>
  <si>
    <t>Esta actividad se acordó en junio, a solicitud de la Jefa del Equipo de Prevención y Protección (EPP) y con ella misma. La OGC se comprometió a acompañar todas las visitas posibles y a producir, luego de cada una, informes de devolución del trabajo adelantado con los Equipos Territoriales y sobre una guía metodológica previamente acordada para ello. A la fecha, se entregaron informes de lo desarrollado en Barranquilla, Medellín, Apartadó y Buenaventura. El acuerdo con la Jefa del EPP fue acompañar, al menos, 5 visitas más. Sin embargo, ella misma informó a la OGC la instrucción de la Directora General para que el EPP continuara la socialización del Protocolo sin apoyo de esta Oficina. En el transcurso del siguiente periodo se entregará un informe para la Directora General y para la Subdirectora General Técnica y Territorial con los cuales la OGC cerrará su participación. 
 Se adjuntan los siguientes soportes: 
 1. Acompañamiento OGC al EPP
 2. 20210908_ Reunion cierre acompañamiento a EPP
 3. 20210820_ Informe Buenaventura
 4. 20210809_ Informe Apartadó
 5. 20210723_ EPP OGC Reunión sobre Medellin Apartado Barranquilla
 6. 20210712_ Informe Barranquilla
 7. 202108_ Informe Medellin</t>
  </si>
  <si>
    <t>El informe del periodo de esta actividad permanente se centra en el trabajo con el Equipo de Prevención y Protección y el acompañamiento en sus trabajos de territorio.
Los soportes dan cuenta del avance presentado.</t>
  </si>
  <si>
    <t>Las acciones con las personas que trabajan la gestión documental, tanto en la SAF como en la SGTT, se detuvieron. La OGC conoció que las Directivas de las áreas concernidas más la Secretaria General iban a tener una reunión para aclarar definitivamente el tema de las competencias. Al finalizar el año no se conocían los resultados de esta reunión. Con el Grupo de Servicio al Ciudadano no se planearon acciones para el útimo trimestre. Sin embargo, se acordó revisar proyecciones para 2022. La participación de la OGC en la gira con el Grupo de Prevención y Protección no llegó a su fin. La Directora General decidió unilateralmente que el Grupo continuara la gira en solitario. Finalmente: Derivado de las socializaciones hechas con los grupos de conducción, aseo-cafeteria y vigilancia se planearon, junto con la Oficina de Comunicaciones y Pedagogía y el Grupo Administrativo de la SAF, la emisión de piezas comunicativas con el objetivo de divulgar contenidos encaminados a enraizar el uso de partes de las instalaciones físicas de la UBPD y de dispositivos de identificación e ingreso a la UBPD. Se publicaron las que corresponden al uso del carnet y las escaleras eléctricas. Esta pendiente una pieza gráfica para visibilizar la composición amplia de los equipos, incluyendo al personal contratista antes mencionado. 
 Se adjuntan los siguientes soportes: 
 1. Pieza promocional -socializacion -uso de tarjetas y carnets</t>
  </si>
  <si>
    <t>El reporte informa que no se desarrollaron las actividades con la SGTT y la SAF, se espera continuar el trabajo con el grupo de servicio al ciudadano en la siguiente vigencia.  Tampoco se dió el acompañamiento al grupo de prevención y protección.  Se reporta pieza comunicativa fruto del trabajo con grupos de vigilancia, aseo y cafetería etc...
Se recomienda para futuros reportes remitir evidencia de la cancelación o postergación de las actividades ya sea por parte de las mismas dependencias o de la dirección.</t>
  </si>
  <si>
    <t xml:space="preserve">Se logró adelantar las actividades pendientes del 2020, durante el primer trimestre de este año se facilitó/acompañó una sesión de trabajo con el grupo de Gestión de Gestión Documental y profesionales/analistas y técnicos de la SGTT que tienen a su cargo el tema. Se apoyó y asesoró el diseño de estructura y elaboración de contenidos de un instructivo con preguntas frecuentes sobre gestión documental el cual contó con aportes de la Subdirección de Gestión de Información y la SGTT, además de la líder del Grupo.
En cuanto al tema de Gestión Documental se avanzó en la revisión del documento sobre preguntas frecuentes y en el instructivo sobre tips de gestión documental. Dos retos en la relación entre el Grupo que lidera el tema en la SAF y enlaces en el área de la SGTT fueron: 1). La construcción y fortalecimiento de la confianza; 2). La claridad en roles y competencias de las partes y respecto al tema, entendiendo que el liderazgo y la función está en el Grupo que hace parte de la SAF. Para ello se llevó a cabo una reunión con todas las personas involucradas –en el Grupo y en la SGTT- gestionada y facilitada por la OGC, y con participación adicional de las Jefas de Área, Gina Chappe y Lina Ramos. Se afirmó que la función sigue estando en el Grupo que está en la SAF y que a quienes son enlaces en la SGTT les corresponde realizar actividades siempre previa coordinación y articulación con el mismo.
Respecto a las actividades de acompañamiento en las visitas acordadas con el Equipo de Prevención y Protección (EPP) se realizaron informes de lo que se desarrolló en Barranquilla, Medellín, Apartadó y Buenaventura, sin embargo, el lineamiento de la Dirección General fue asumir directamente el tema, con lo cual la OGC entregó un informe a la Directora y la Subdirección General Técnica y Territorial finalizando la contribución de la OGC en la actividad. 
</t>
  </si>
  <si>
    <t>6. Socializar con contratistas y terceros el carácter humanitario de la UBPD.</t>
  </si>
  <si>
    <t xml:space="preserve">"Durante el primer trimestre quedaron preparadas, programadas y con sus respectivos insumos gráficos y de libreto las jornadas de sensibilización para el equipo de correspondencia -472. Las mismas han sufrido retrasos y reprogramación debido a que  la UBPD estaba en proceso de renovación del contrato con 472.  Las jornadas (en dos grupos) están pactadas para la tercera semana de abril. Con la SubDirectora Administrativa y Financiera se acordó llevar a cabo, conjuntamente con el Grupo de Servicio al Ciudadano, jornadas de sensibilización, cubiendo el nivel central y territorial, al personal de cafeteria, vigilancia, y conducción. También se incluirá al Operador Logístico. Una vez realizada la sensibilización al equipo de 472 se organizará la propuesta metodológica y temática, en conversación con líderes y lideresas de grupo para adelantar las jornadas desde junio 2021. 
Se encuentran las siguientes evidencias: 
1. 20210203_ Reunión con Subdirectora Administrativa y Financiera
2. 20210219_ Reunión preparación sensibilización
3. 202010324_ Presentación sensibilizacion con terceros 472"
</t>
  </si>
  <si>
    <t>Al igual que en la actividad anterior se reportan actividades de avance con grupos específicos de la Unidad, que dan cuenta del desarrollo adecuado y además se presentan evidencias que soportan dichas acciones, sin embargo, es necesario conocer la programación o alcance o los demás grupos con los que se espera trabajar durante la vigencia y las fechas esperadas.</t>
  </si>
  <si>
    <t xml:space="preserve">Se llevó a cabo la jornada de sensibilización sobre el mandato de la Unidad con el grupo de correspondencia. Fue una jornada de medio día donde se expusieron antecedentes del conflicto colombiano, de la creación de la UBPD y se enfatizaron en las características humanitaria y extrajudicial de la entidad, así como en los principios humanitarios que la sustentan. En menor medida, y en concordancia con los contenidos anteriores, se entregaron recomendaciones para el manejo de la correspondencia. Los contenidos presentados y el conocimiento de la expositora de la OGC fueron bien evaluados. No así el tiempo que resultó mucho para el grupo de correspondencia. Sin embargo, previamente en la planeación de la jornada, junto con la líder del Grupo de Gestión Documental de la SAF, se definió unir a todo el grupo –porque eran pocas personas- en una sola sesión para no afectar la prestación del servicio. Este comentario, más otros realizados por acompañantes de la sesión –integrantes de la OGC y Servicio al Ciudadano- respecto a hacer las jornadas más interactivas serán tomados en cuenta para los próximos encuentros de sensibilización con las personas de aseo y cafetería, vigilancia y conducción. 
Se realizaron las primeras reuniones de planeación, con el Grupo de Gestión Administrativa de la SAF y de Servicio al Ciudadano, para llevar a cabo las jornadas de sensibilización con los últimos grupos antes mencionados. Se realizó una entrevista preparatoria con parte del personal de aseo y cafetería del nivel central. Está pendiente el agendamiento otra entrevista con el personal pendiente; así como con las personas de vigilancia y conducción. Está pendiente la planeación de las entrevistas preliminares y las jornadas de sensibilización en el ámbito territorial. 
Esta parte de la actividad ha tenido retrasos en razón a que se ha priorizado la agenda de trabajo con los ET en el marco de las caracterizaciones y en razón a que las planeaciones de dichos equipos están sujetas a múltiples prioridades, relativas a las acciones de búsqueda y de trabajo con otras áreas. Por tanto, la selección de fechas depende más de su agenda que de un ejercicio de concertación lo cual es entendido por la OGC. 
En el POA las principales actividades de sensibilización están previstas para julio de 2021. Esto da un margen de tiempo para poner el día la acción en general, tanto en el nivel nacional como territorial. Lo que incluye aterrizar la programación solicitada por la OAP contemplando que las sensibilizaciones con el personal de vigilancia y conducción pueden tomar más tiempo en desarrollarse debido a actividades de los ET que no siempre son conocidas previamente y del todo por la OGC. 
Se adjuntan los siguientes soportes: 
20201048_ Presentación sensibilizacion con terceros 472
20210428_ PREPARACIÓN -Socialización aspectos claves mandato UBPD con terceros actores
20210430_ Preparación reunión 10 de mayo-socializacion mandato
20210510_ Segunda reunion preparacion sensibilización
20212104_Reunión sensibilización con terceros grupo 472
Guion metodológico entrevista preliminar grupo de aseo y cafeteria
</t>
  </si>
  <si>
    <t>Como se había programado desde el periodo anterior se llevó a cabo la jornada de sensibilización con el grupo de correspondencia, adicionalmente se adelantaron actividades de trabajo con grupos de atención al ciudadano, gestión documental, gestión administrativa.
Se presentan las actividades de avance y sus correspondientes soportes, sin embargo, reiteramos la importancia de conocer la programación previa o el listado de los grupos con los cuáles se proyecta trabajar la actividad en la UBPD durante la vigencia.</t>
  </si>
  <si>
    <t>Se realizaron entrevistas preliminares y separadas con el personal de aseo y cafetería, vigilancia y conducción que trabaja en las oficinas de la UBPD en Bogotá. La información recogida se utilizó para identificar expectativas de conocimiento y desafios en cuanto a la estructura de los procesos, la comunicación y relación con la UBPD. Un encuentro con el Grupo de Gestión Administrativa sirvió para conocer su punto de vista de las relaciones con este personal, y planear las jornadas de sensibilización discutiendo los mensajes claves para entregar. De otro lado, el estudio del Manual de Operación Logística y una reunión con el Grupo de Operación Logística e Inventarios sirvieron para comprender mejor el proceso y las dificultades en la relación que la UBPD, tanto desde sus Direcciones Técnicas como desde los Equipos Territoriales, tiene con la empresa operadora. Lo que a su vez facilitó la identificación de mensajes a enfatizar durante la socialización. 
 A lo largo del proceso se recopilaron acciones necesarias de realizar para clarificar los canales de comunicación, fortalecer el conocimiento del mandato de la UBPD y facilitar el desempeño del rol que tiene cada grupo. Esto fue discutido con la Subdirectora y Coordinaciones de los Grupos de SAF comprometidas en la actividad. La Oficina Asesora de Comunicaciones acompañó todo el proceso mejorando las piezas gráficas usadas y desempeñando un excelente rol como observadora participante. Ella misma apoyará algunas de las acciones antes mencionadas. Finalmente se actualizarán contenidos del mandato con los Grupos de Trabajo de Gestión Documental, Gestión Contable y Financiera y Servicio al Ciudadano. 
 Se adjuntan los siguientes soportes: 
 1. 20200829_Elementos de relacionamiento contratistas-UBPD
 2. 20210818_Entrevista preliminar personal aseo y cafeteria
 3. 20210819_ Preparación socialización con OL
 4. 20210819_ Preparacion socializacion mandato OL
 5. 20210823_Entrevista preliminar grupo 1 vigilancia
 6. 20210823_Entrevista preliminar personal transporte
 7. 20210826_ Compresion procesos gestion administrativa
 8. 20210826_Comprension procesos Grupo de Gestion Administrativa
 9. 20210827_Entrevista preliminar grupo 2 vigilancia
 10.20210830_Preparacion sensibilizaciones GGA
 11. 20210902_Sensibilizacion grupo 1 Personal aseo y cafeteria
 12. 20210908_Sensibilizacion grupo 2 Personal aseo y cafeteria
 13. 20210916_Sensibilizacion Operador Logistico
 14. 20210922_Sensibilizacion personal vigilancia
 15. 20210928_Balance sensibilizaciones
 16. 20210929_ Intercambio SC_SAF- OGC socializaciones SAF
 17. Presentación sensibilizaciones
Durante el tercer trimestre del año por parte de la Subdirección de Gestión Humana se llevo a cabo la socialización del carácter humanitario por medio de las jornadas de fortalecimiento administrativo Financiera
También se socializó con las siguientes sedes territoriales:
Territorial Barranquilla y Satélite Valledupar
Territorial San José de Guaviare.
Territorial Ibagué, Montería, Apartado y Mocoa. 
A corte de 30 de septiembre se han realizado en total 21 jornadas de fortalecimiento administrativo de 33 programadas, lo que indica un cumplimiento del 63,63%
Entre los retos y dificultades que se encontraron fue encontrar un espacio en que todos/as los/las servidores/as pudieran participar de la actividad.</t>
  </si>
  <si>
    <t>Se presenta un robusto reporte de actividadesa adelantadas con grupos como Aseo Y Cafetería, Vigilancia, Operador Logístico, conductores, Gestión Administrativa, Gestión Documental, SAF y otros equipos.
La actividad presenta un avance satisfactorio en términos de cubrir los grupos y socializar el carácter hmanitario de la UBPD.</t>
  </si>
  <si>
    <t>Previo al trimestre sobre el que se reporta, se planeo con el Grupo de Gestión Administrativa y Contable la socialización del mandato con los grupos de vigilancia, aseo-cafeteria, y conducción que están en los equipos territoriales. Se hicieron al menos 3 sesiones en las que se repasaron contenidos sobre el mandato y objeto de la entidad, las características humanitaria y extrajudicial, la confidencialidad y las implicaciones prácticas sobre los roles mencionados, a partir de los principios humanitarios de imparcialidad, neutralidad, entre otros. Hubo participación al menos de 13 equipos territoriales. De otro lado, se actualizó el mandato con los grupos de Gestión Documental y Gestión Contable y Financiera. No fue posible con el Grupo de Servicio al Ciudadano porque la persona responsable de la actividad en la OGC tenía incapacidad médica. Se reprogramará en 2022. 
 Se adjuntan los siguientes soportes: 
 1. 20211013_ Presentación sensibilizaciones
 2. 20211013_ Socialización mandato Arauca
 3. 20211013_ Socializacion mandato Florencia
 4. 20211013_ Socializacion mandato Guaviare
 5. 20211013_ Socialización mandato Popayán
 6. 20211013_ Socializacion mandato Tumaco
 7. 20211013_Socialización Cúcuta
 8. 20211013_Socialización mandato Barranquilla
 9. 20211013_Socialización mandato Bogota
 10. 20211013_Socialización mandato Buenaventura
 11. 20211013_Socialización mandato Cali
 12. 20211013_Socialización mandato Medellín
 13. 20211013_Socialización mandato Villavicencio
 14. 20211013_Socialización mandato Yopal
 15.. 20211014_ Actualización mandato Grupo de Gestión Contable y Financiera
 16. 20211015_ Socializacion mandato Florencia
 17. 20211015_Socialización mandato Mocoa
 18. 20211015_Socialización mandato Quibdó
 19. 20211015_Socialización mandato Yopal
 20. 20211110_Actualización mandato Grupo de Gestión Documental
 21. Organización Sensibilizaciones ET
 22. Pieza promocional -socialización de mandato
 23. Preparación actualizacion GD
 24. Preparación actualización GGCF</t>
  </si>
  <si>
    <t>Nuevamente se hace un reporte de actividdes con un amplio número de equipos territoriales, lo cual es bastante positivo; sería adecuado definir cuáles equipos faltaron para completar el universo de equipos territoriales de la UBPD.
La actividad se continúa en la siguiente vigencia con equipos como el de servicio al ciudadano.</t>
  </si>
  <si>
    <t>El principal logro de esta actividad es la socialización con contratistas y terceros el carácter humanitario de la UBPD específicamente con el equipo de correspondencia de 472, con el equipo del operador logístico, y con el equipo de cafetería, vigilancia y conducción de la UBPD. En estas jornadas de socialización se expusieron los antecedentes del conflicto armado colombiano, de la creación de la UBPD y se enfatizaron en las características humanitaria y extrajudicial de la entidad, así como en los principios humanitarios que la sustentan. En menor medida, y en concordancia con los contenidos anteriores, se entregaron recomendaciones. A lo largo del proceso se recopilaron acciones necesarias a realizar para clarificar los canales de comunicación, fortalecer el conocimiento sobre el mandato de la UBPD y facilitar el desempeño del rol que tiene cada grupo. 
Tambien se pueden mencionar como logros el fortalecimiento administrativo que se realizó a nivel central y territorial y el acercamiento en los territorios y la solución de dudas y preguntas en materia de función pública y derechos humanos.
Las principales dificultades surgen de la necesidad de coordinar estas actividades entre diferentes equipos y áreas de la UBPD, coordinación que debe darse teniendo en cuenta la dinámica de la pandemia de COVID-19, y sus consecuencias sobre los trabajadores, lo que implicó la necesidad de ajustar los tiempos y hacer reprogramaciones, el paro nacional que vivió el país y que complicó el componente logístico para la realización de las reuniones, y las dinámicas de la contratación y de los equipos mencionados.
Entre las dificultades y retos identificados se encuentra la coordinación de las agendas con las diferentes dependencias y territorios.</t>
  </si>
  <si>
    <t>7. Desarrollar el sistema de mediación y manejo de conflictos y atender la mediación de conflictos específicos.</t>
  </si>
  <si>
    <t>Subdirección de Gestión Humana, Oficina de Gestión del Conocimiento</t>
  </si>
  <si>
    <t>Todas las dependencias</t>
  </si>
  <si>
    <t xml:space="preserve">En este periodo se reporta con un solo contenido el desarrollo de las actividades 7, 8 y 9 dado que todas ellas hacen parte del proyecto de  Comunicación para la paz. Quedó definida la ficha de seguimiento UBPD-OIM de los contenidos de la consultoría.  Se realizó el proceso de contratación con toda la documentación requerida.  Se acordó una estructura de supervisión y seguimiento con espacios diferenciados, por un lado, entre las consultoras y expertos técnicos de las áreas. Y entre estos  ET y las jefas de la Subdirección de Gestión Humana y la Oficina de Gestión de Conocimiento, se hará una reunión mensual  de seguimiento entre la UBPD, las consultoras, OIM y la embajada Suiza. El proyecto aprobado tiene dos grandes ejes: a). Desarrollar habilidades para dar y recibir retroalimentación y manejar conflictos; b). Construir e implementar los sistemas de retroalimentación y manejo de conflictos. Las consultoras ya presentaron su informe mensual con avances en materia de diálogos restaurativos. Actualmente se discute un listado de criterios para identificar los conflictos que se abordarán. Se está revisando la propuesta para el seguimientoy monitoreo. Está listo el cronograma de trabajo anual, tiempo de duración del proyecto. 
Se encuentran las siguientes evidencias: 
1. 20200119_ Ficha proyecto español
2. 20200120_Presupuesto
3.  20210201_ TDR recibidos OIM
4. 20210331_  Estrategia SME CPP
5. 20210331_ Paper caracterización complementaria CPP
6. 20210331_ Presentación consultoria CPP
7. 20210331_ UBPD Informe de actividades CPP 
8. 20210219_ Seguimiento consultoras ET
9. 20210226- Seguimiento consultoras ET
10. 20210305 Seguimiento consultoras ET
11. 20210312 Seguimiento consultoras ET
12. 20210319 Seguimiento consultoras ET
13. 20210326 Seguimiento consultoras ET
14. 20210222 Seguimiento al seguimiento
15. 20210301 Seguimiento al seguimiento
16. 20210308 Seguimiento al seguimiento
</t>
  </si>
  <si>
    <t>Dentro del proyecto de comunicación para la paz se realizó la contratación para avanzar en el desarrollo del mismo, se establecieron la estructura de supervisión, reuniones de seguimiento y estructura de trabajo.
Sugerimos reportar en estos avances el cronograma y su seguimiento efectivo.
Aunque entendemos la integralidad del proyecto es necesario conocer el desarrollo de cada una de las actividades, por lo que a futuro el reporte debe incluir el avance específico en:
-Sistema de manejo de conflictos
-Formación de multiplicadores
-Sistema de retroalimentación</t>
  </si>
  <si>
    <t xml:space="preserve">Están discutidas las bases para la construcción del sistema de manejo de conflictos. Actualmente están inscritas 40 personas para participar en su construcción, 25 de ellas del nivel central. En el mes de julio se hará la revisión del listado de personas para asegurar que no haya desbalances al interior de las áreas, en responsabilidades laborales. De otro lado, hay 5 ejercicios de mediación en curso. En 4 de ellos vinculados ET. La OGC tiene pautas de participación claras para la participación en escenarios de diálogos restaurativos con más de 2 personas y con el propósito de identificar aprendizajes del proceso y elementos relativos a la gestión de conocimiento. Se hizo una jornada de sensibilización con parte del equipo de la DTPRI. Se avanzó en la planeación de una jornada con Comité de Convivencia respecto a manejo de conflictos. También en otra con el Equipo Directivo respecto a manejo de conflictos y acoso laboral. El cronograma de trabajo no presenta variaciones sustanciales. 
Se adjuntan los siguientes soportes:
2021_ Preparación taller CPP con Equipo Directivo
20200416_ Seguimiento a CPP
20210409_ Reunión seguimiento CCP
20210423_ Reunión doble seguimiento CPP
20210503_ Seguimiento a CPP
20210507_Seguimiento CPP
20210511_ Seguimiento CPP
20210514_ Seguimiento CPP
20210601_ Seguimiento al seguimiento CPP
20210618_ Seguimiento CPP
202100610_  Plan de trabajo - Proyecto Unidad 2021 actualizado 2
</t>
  </si>
  <si>
    <t xml:space="preserve">Se presenta un reporte de actividades de avance en torno  al sistema de manejo de conflictos, personas inscritas, análisis y ejercicios de mediación.
Sin embargo, los soportes de evidencia están limitados a reuniones y formularios, que aunque necesarios, no reflejan la totalidad del seguimiento y los entregables planteados en el plan de trabajo.
Por ejemplo en el cronograma del plan de trabajo se habla de documentos de diseños, manuales y otros entregables para el periodo  Abril- junio que en el presente informe no se adjuntan.
</t>
  </si>
  <si>
    <t xml:space="preserve">Gracias a la OAP por su retroalimentación al reporte pasado sobre estas actividades. Es preciso tener en cuenta: a). La temporalidad, más del 80% de ellas tienen espacio hasta los meses de noviembre y diciembre de 2021; b). El hecho que a la OGC le fue indicado reportar cada actividad por separado cuando hacen parte del mismo proceso. Entonces soportes que sirven para todas las actividades se tienen que colocar en una o en otra. Es el caso del documento "Base de diseño de los sistemas colaborativos", que soporta avances en las actividades 7 y 9 pero solo fue incluído en la 9 para no repetir. 
 Durante el periodo reportado se realizaron consultas con personal de la UBPD que tiene distintos roles (excepto Directivo) para fortalecer el diseño de los sistemas. Avances en este sentido se compartieron en las reuniones de seguimiento en las cuales también se discutió la realización de sesiones de fortalecimiento a Direcciones Técnicas Misionales y Equipos Territoriales. En el primer caso se abordó la DIPLO. En el segundo caso se realizaron diálogos con los equipos de Barranca y Apartadó. 
 Se adjuntan los siguientes soportes: 
 1. 20210702_ Seguimiento a CPP
 2.20220715_ Puesta en común visiones DPRI
 3. 20210810_ Preparación sesión CPP Apartadó
 4. 20210823_ Avances En El Proceso De Diseño De Los Sistemas Colaborativos
Durante el tercer trimestre del año se realizaron 5 sesiones de diseño de los sistema de manejo de conflictos en las que participaron 25 personas, las cuales se desagregan en 13 del territorial (Montería, Barrancabermeja, Yopal, Apartado, Quibdó, Villavicencio, San José de Guaviare, Buenaventura, Cali Ibagué y Sincelejo) y 12 del nivel central. Adicionalmente, se avanzó en la Sistematización de la información recogida durante las sesiones participativas del sistema de manejo de conflictos. Información que es un insumo clave para la versión final del sistema.  
Asimismo, Se han acompañado díez casos de los cuales cuatro ya completaron la tercera fase del dialogo, es decir el seguimiento a los acuerdos. en estos dialogos han participado 20 servidores/as. La información que fue abordada en cada una de las sesiones es confidencial.
</t>
  </si>
  <si>
    <t>La presentes también una actividad pérmanente para la OGC en la Unidad.
Se reporta avance con reuniones de trabajo con la DTPRI y con Equipos Territoriales.
Además, se reporta avance en el diseño de los procesos colaborativos</t>
  </si>
  <si>
    <t>En sesiones virtuales se recogieron las perspectivas de 33 personas, 21 de ellas del ámbito territorial. En particular participaron roles de coordinación, expertas/os y analistas. Desde octubre se acordó una sesión con la Subdirectora General y la Secretaria General la cual no se ha llevado a cabo. Esto refleja lo que puede ser el principal desafio de este sistema: la discusión con cargos claves del nivel directivo. En este marco, la identificación de aspectos sensibles que requieran crear y desarrollar contenidos conceptuales y metodológicos para darle viabilidad política, de proceso, a esta iniciativa observando el caracter de la entidad: estatal, humanitaria y extrajudicial. 
 En lo que se llama la mediación de conflictos estaba previsto apoyar al equipo territorial de Barrancabermeja, lo cual no se pudo realizar. Este es una gestión que ha tomado más de 5 meses sin que haya podido concretarse. Durante meses se proyectó una jornada con el equipo de la DTPRI completo que tampoco pudo realizarse. Algo similar ocurrió con el Equipo de Prevención y Protección. Estos casos plantean la necesidad de discutir el alcance real que tiene y puede lograr esta estrategia en una entidad que la necesita, no sólo para armonizar su ambiente laboral con los valores humanitarios en concordancia con el enfoque restaurativo que inspiró su creación. También por las características de conflictos que se vuelven cíclicos, se profundizan, por la falta de escenarios oportunos para su abordaje. En distintos momentos de planearon encuentros que colisionaron con actividades emergentes relativas a la búsqueda. En otros momentos se presentaron situaciones fuera del alcance del equipo de seguimiento. En ambos casos los encuentros de apoyo quedaron pospuestos para 2022. De otro lado, se realizó una acción de apoyo, a modo de sensibilización y restauración, con el equipo territorial de Cúcuta. 
 Se realizaron otros apoyos, a modo de sensibilización, al Comité de Convivencia y, por otro lado, a la Subdirección General Técnica y Territorial que solo en una parte pudo contar con la participación de la Subdirectora. 
 Se adjuntan los siguientes soportes: 
 1. 202112- Presentacion avance CPP.</t>
  </si>
  <si>
    <t>Se presentan actividades de con equipos centrales y especialmente con territoriales, sin embargo la evidencia adjunta no es soporte suficiente de la mayoría de actividades reportadas.  Adicionalmente, se mencionan actividades que debieron ser canceladas o postergadas para la siguiente vigencia pero no se adjunta evidencia de la gestión realizada, como correos, citaciones y/o cancelaciones.  Es importante presentar evidencia de cada una de las acciones reportadas.</t>
  </si>
  <si>
    <t>Se destaca la construcción del sistema de mediación y manejo de conflictos y la atenciòn de diez circulos restaurativos, en donde se evidenció la participaciòn activa de los servidores/as.</t>
  </si>
  <si>
    <t>8. Formar a multiplicadores de la convivencia empática y la comunicación no violenta.</t>
  </si>
  <si>
    <t>Contenida en el reporte de actividad 7</t>
  </si>
  <si>
    <t>Se hizo una campaña de expectativa para la convocatoria al proceso de formación. También una jornada de presentación previa de los propósitos y contenidos de la formación. La Directora General apoyo el proceso de convocatoria. Finalmente se inscribieron más de 80 personas. Está pendiente cruzar los listados de inscripciones con las fechas y personas inscritas en actividades de capacitación. El cronograma de trabajo no presenta variaciones sustanciales. 
Se adjuntan los siguientes soportes:
20210527_ Correo cierre de inscripciones
20210610_ Anexo 3 - Socialización Programa de Formación CPP
Documento de diseño temático y metodológico del proceso de formación</t>
  </si>
  <si>
    <t>Se observa avance en las actividades planteadas y se relacionan las evidencias adecuadas del mismo.
Se realizó la convocatoria y ya se tiene el documento metodológico de formación; para futuros seguimientos conocer el cronograma nos puede ser de utilidad para incluso generar alertas de plazzos límites.</t>
  </si>
  <si>
    <t>Compartiendo información con la OAP, se adjunta un cronograma de trabajo actualizado a junio de 2021 y que será revisado nuevamente en octubre para adaptar algunas de las acciones estratégicas. Cabe mencionar que el proyecto CPP al interior de la Unidad es seguido por la SGH (Equipo de Cuidado y la propia Subdirectora), la OGC (Directora y Experta Técnica) y además existe un espacio conjunto con el Grupo de Cooperación de la entidad y la OIM para reforzar el seguimiento, el monitoreo y la evaluación. 
 En el periodo que se reporta se realizó la formación en conocimientos principales de la metodología de Comunicación para la Paz -lo que en el lenguaje propio se llama tronco común- de dos grupos de trabajadoras/es integrantes de las Oficinas Asesoras, Dirección General, Direcciones Técnicas, Secretaria General y Equipos Territoriales, inscritas para ser multiplicadoras/es y mediadoras/es de conflictos. Énfasis temáticos y desarrollo de espacios de práctica continuan en sesiones virtuales. 
 Se adjuntan los siguientes soportes: 
 1. Plan de trabajo
 2. 20210719_ Seguimiento al seguimiento
 3. 20210726_ Reunión toma de decisiones monitoreo académico CPP
 4. 20210823_ Enlace acceso a manuales CPP tronco común
 5. 20210914- Sesión virtual CPP - Grupo Multiplicación
 6. 20210923_ Instrumento ex ante CPP Grupo 1 y 2
 7. 20210923_ Listado de Asistencia y Entrega de Kits Grupo 1
 8. 20210923_ Presentación Avance CPP julio agosto
 9. 20210820_ Seguimiento a CPP
 10. 20210806_ Reunión de seguimiento CPP</t>
  </si>
  <si>
    <t>Se reporta avance en la formación de comunicación para la paz de 2 grupos de servidores de dioferenets dependencias, el proceso se continuará en el siguiente periodo.
Se presenta el plan de trabajo definido, y se aclara que puede estar sujeto a modificaciones de acuerdo con el avance evaluado en octubre.</t>
  </si>
  <si>
    <t>Terminó la formación presencial, del tronco comun conceptual sobre Comunicación NoViolenta, del Grupo 3 con la participación de 32 personas, y el Grupo 4 participando 23 personas todos los días convocados. En cuanto a la formación virtual, en la especialidad de manejo de conflictos, participaron 47 personas. De ellas, 16 asistieron a todas las sesiones. En la especialidad de multiplicación, participaron 45 personas de las cuales, al menos 7, participaron en todas las sesiones.Está previsto para 2022 realizar una sesión de afirmación de contenidos y prácticas para dar por culminado el proceso.
 Se adjuntan los siguientes soportes: 
 1. Listado de Asistencia CPP Consolidado sesiones y Entrega de Kits
 2. 202111_ Resultados preliminares evaluación CPP</t>
  </si>
  <si>
    <t>Avance de cumplimiento exitoso en las actividades de formación de multiplicadores de convivencia y comnicación no violeta, se trabajó con los grupos restantes y se presentan evidencias que dan cuenta delinforme y las reuniones de trabajo.</t>
  </si>
  <si>
    <t>Se identificó que una de las dificultades encontradas es el cruce de agendas, ya que las actividades muchas veces se cruzaban con reuniones y actividades de los/las servidores/as, lo que impedia la participación de los mismos.</t>
  </si>
  <si>
    <t>9. Definir e implementar el sistema de retroalimentación de la UBPD.</t>
  </si>
  <si>
    <t>Están discutidas las bases para la construcción del sistema de manejo de conflictos. En total, tanto para este sistema como para el de manejo de conflictos, están inscritas 40 personas que quieren participar en su construcción. Próximamente se hará la revisión del listado de personas para asegurar que no haya desbalances al interior de las áreas, en responsabilidades laborales. El cronograma de trabajo no presenta variaciones sustanciales. 
Se adjuntan los siguientes soportes:
Bases de diseño de los sistemas colaborativos+ Diana</t>
  </si>
  <si>
    <t>Se observa avance en el desarrollo de la actividad y como soporte se adjunta el documento : "Bases de diseño de los sistemas colaborativos".
NO conocemos el crnograma de avance de la actividad, sin embargo, llamamos la atención en torno a la necesidad dde priorizar estas activiades pues para el segundo semestre se debe hacer la implementación del sistema de retroalimentación lo cual plantea un reto grande para la Unidad.</t>
  </si>
  <si>
    <t>Como se dijo en la actividad anterior el proyecto tiene a su favor el hecho que tres áreas de la UBPD (más OIM con quien se tiene un espacio conjunto) hacen seguimiento, monitoreo y evaluación de los avances y dificultades. Uno de los soportes de la actividad 8, compartido con esta actividad, es el plan de trabajo que se revisará en el mes de octubre. 
 En el periodo que se reporta el proyecto enfatizó en el diseño del sistema para manejar conflictos. En el siguiente periodo se abordará más especificamente el sistema de retroalimentación. El alcance de la implementación del sistema está siendo definido por la SGH y la OGC.</t>
  </si>
  <si>
    <t>La actividad planteada es "Definir e implementar el sistema de retroalimentación de la UBP", aunque se presentan avances necesarios para el cumplimiento de la misma, se hace énfasis en enfocar esfuerzos en el cumplimiento de la misma, así como se plantea en el reporte para el periodo final.</t>
  </si>
  <si>
    <t>Estaba previsto que al finalizar el año se contara con un documento todavía más avanzado sobre el diseño de los sistemas (tanto de conflictos como de retroalimentación), algo que no se dijo en el apartado sobre sistema de conflictos. Sin embargo, por razones fuera del alcance del equipo de seguimiento -el contagio de COVID por parte de las dos consultoras- esto tuvo que aplazarse para enero de 2022. Con el documento nuevo, está proyectada una socialización con la Dirección de Participación y pactar la realización de un pilotaje del sistema con dicha área. 
 Se adjuntan los siguientes soportes: 
 1. 202111_ Resultados preliminares evaluación CPP</t>
  </si>
  <si>
    <t>Reiterando la observación del periodo anterior, la actividad  de definición e implementación del sistema de retroalimentación no se alcanza en la vigencia, se plantea su continuidad en el 2022.</t>
  </si>
  <si>
    <t>Se destaca la construcción del sistema de mediaciòn y manejo de conflictos y la atenciòn de diez circulos restaurativos, en donde se evidenciò la participaciòn activa de los servidores/as.</t>
  </si>
  <si>
    <t>10. Realizar espacios de diálogo "Debates &amp; Escuchémonos" sobre: 1) los aprendizajes del proceso de búsqueda generados en los últimos tres años en la UBPD con un énfasis particular en la experiencia de los equipos territoriales; 2) las experiencias de las personas que buscan (familiares, allegados, organizaciones, comunidades) de forma que podamos en lo concreto reconocer, valorar, aprender y conjugar nuestro trabajo a su experiencia, conocimiento y aprendizajes; 3) las temáticas que emergen alrededor de la búsqueda de las personas dadas por desaparecidas en Colombia y en el mundo que centros académicos nos puedan compartir y que puedan tener un alcance nacional e internacional. Actividad articulada con el Plan de Capacitación Institucional (PIC); y 4) las experiencias de aprendizajes derivados de los trabajos coordinados entre las diferentes áreas.</t>
  </si>
  <si>
    <t>Oficina de Gestión del Conocimiento</t>
  </si>
  <si>
    <t xml:space="preserve">"Durante el primer trimestre se avanzó en la generación de una programación y metodologías  de los Espacios de Dialogo “Debates y Escuchémonos”. Dado que el objetivo es articular esta iniciativa con otros proyectos que lleva a cabo la OGC (memoria Institucional, documentación de aprendizajes, trabajos de relacionamiento Interno, caracterización de Grupos de Interés), y dado que nos interesa dentificar los aprendizajes del proceso de búsqueda humanitario de las personas dadas por desaparecidas, se  decidió focalizar las temáticas en los resultados de la UBPD en los últimos años. Esto implica que nuestros espacios de Diálogo  estarán enfocados en el análisis de los siguientes procesos: i) la recuperación de 24 cuerpos en el cementerio municipal de San Agustín en Samaná, Caldas; ii) la recuperación de un cuerpo en el corregimiento de Pijiguay, en el municipio de Ovejas, Sucre; iii) la recuperación de tres cuerpos en el municipio de Facatativá, Cundinamarca; iv) la recuperación de 5 cuerpos en los municipios de San José del Fragua y Montañitas, Caquetá; v) los rencuentros realizados en Arauca, Medellín y Pereira; vi) las entregas dignas realizadas en Villavicencio, San José del Guaviare, y Granada. 
Es importante aclarar que la realización de los anteriores Espacios de Dialogo está sujeta a la disponibilidad de los funcionarios y funcionarias de la UBPD. Por lo demás también es posible realizar espacios para colocar en discusión otros temas relacionados con las experiencias de las personas que buscan y con temáticas de interés estratégico y coyuntural sobre la búsqueda de las PDD en el contexto y en razón del conflicto en Colombia. "
</t>
  </si>
  <si>
    <t>Consideramos importante la planeaci´pin inicial para la ejecución de los espacios de diálogo, un documento de metodología y la programación facilitan tanto la priorización y organización de los espacios, como el seguimiento eficaz que se pueda hacer a los mismos.
Es importante relacionar los documentos como evidencias de dicho avance, además, iniciar con el agendamiento conjunto con las personas de la UBPD o externos que vayan a participar para poder garantizar la realización de los espacios adecuadamente.</t>
  </si>
  <si>
    <t>Durante el segundo trimestre se realizaron los siguientes espacios de dialogo UBPD. 
1. El día 19 de mayo de 2021 se llevó a cabo la presentación de la "Propuesta Integral de Búsqueda a partir de Cadáveres. Caso Tumaco" que estuvo a cargo de Helka Quevedo. En esta oportunidad se presentó un trabajo colectivo realizado a lo largo de un año con información tanto el proyecto de impulso a la identificación de la DTPRI como de la información aportada por las DTM y los ET.
2. Apoyo en tres jornadas de intercambio sobre reencuentros realizadas por la DTPCVED que se realizaron los días 24, 26 y 31 de mayo. En la primera de esas jornadas se discutió sobre la competencia de la UBPD en el caso de los reencuentros, en la segunda se compartieron miradas sobre la experiencia en sí misma, y en la tercera se resaltaron los aprendizajes y el dialogo social generado. El apoyo de la OGC en estos espacios consistió en el diseño metodológico y en la sistematización y recolección de aprendizajes y recomendaciones.
3. Apoyo en el espacio de dialogo de intercambio de saberes y experiencias en entregas dignas realizada el día 4 de junio, realizadas por la DTPCVED. En esta jornada intercambiamos saberes y experiencias alrededor de la articulación interinstitucional al momento de las entregas dignas, la experiencia de los servidores públicos de la UBPD en el marco de este proceso y la articulación interna, y los retos y desafíos en el dialogo con las familias. El apoyo de la OGC en estos espacios consistió en el diseño metodológico y en la sistematización y recolección de aprendizajes y recomendaciones.
4. Finalmente el cuarto espacio de dialogo se llevó a cabo el día 24 de junio y consistió en una jornada abierta de discusión sobre los objetivos, resultados y potencialidades del proyecto de impulso a la identificación que lidera la DTPRI de la UBPD. 
Estos espacios de dialogo son muy valiosos pues permiten aprovechar la riqueza de visiones, enfoques y opiniones que existen en la UBPD. También permiten recoger y sistematizar los aprendizajes del trabajo realizado y discutir los retos y desafíos que enfrenta la entidad.  Hacia el futuro es importante estar más articulados con otras áreas pues la UBPD viene realizando múltiples espacios al respecto y podría ser interesante tener una sola estrategia clara al respecto.
Soportes:  
*    Presentación de la "Propuesta Integral de Búsqueda a partir de Cadáveres. Caso Tumaco": invitación, video del encuentro, listado de asistencia
*    Espacios de dialogo "hablemos de reencuentro": teniendo en cuenta que el espacio fue liderado por la DTPCVED no se adjuntan soportes del encuentro (videos, listados de asistencia). La OGC realizó un documento sobre la experiencia que se encuentra en revisión por parte de la DTPCVED por lo cual no se adjunta; sin embargo, enviamos pantallazo de la ubicación del archivo.
*   Espacio de dialogo "intercambio de saberes y experiencias en entregas dignas": teniendo en cuenta que el espacio fue liderado por la DTPCVED no se adjuntan soportes del encuentro (videos, listados de asistencia). La OGC realizó un documento sobre la experiencia que se encuentra en revisión por parte de la DTPCVED por lo cual no se adjunta; sin embargo, enviamos pantallazo de la ubicación del archivo.  
*    Dialogo sobre proyecto de impulso a la identificación que lidera la DTPRI:  video del encuentro, listado de asistencia y nota.</t>
  </si>
  <si>
    <t>La presente es una actividad de carácter permanente, a realizar durante toda la vigencia.
Se han presentado reportes y sus respectivas evidencias de cuatro (4) espacios de diálogo que dan cuenta del trabajo realizado.
Sin embargo, en el reporte del primer periodo se proponía priorizar  los espacios en tornoa 6 temáticas o mejor al análisis de 6 procesos:
": i) la recuperación de 24 cuerpos en el cementerio municipal de San Agustín en Samaná, Caldas; ii) la recuperación de un cuerpo en el corregimiento de Pijiguay, en el municipio de Ovejas, Sucre; iii) la recuperación de tres cuerpos en el municipio de Facatativá, Cundinamarca; iv) la recuperación de 5 cuerpos en los municipios de San José del Fragua y Montañitas, Caquetá; v) los rencuentros realizados en Arauca, Medellín y Pereira; vi) las entregas dignas realizadas en Villavicencio, San José del Guaviare, y Granada. "
Dicha priorización se replanteó y ya no se va a realizar de esta manera?</t>
  </si>
  <si>
    <t>Durante los meses de Julio, Agosto y Septiembre no se realizaron "Espacios de Dialogo". La razón de esto es basicamente que el equipo dedicado a esta tarea tuvo que priorizar el avance de la fase II del PNB, en especial la fase de reuniones bilaterales y encuentros participativos amplios que tuvo lugar en este periodo. Por lo demas uno de los miembros del equipo renunció a la entidad el dia 26 de julio y solo fue remplazado a finales de septiembre. Sin embargo, durante este trimestre se terminaron las sistematizaciones de los espacios de dialogo dedicados a los reencuentros y a las entregas dignas realizados en el trimestre anterior, y se hicieron los preparativos para los espacios de dialogo que se realizarán durante el último trimestre del año, 1. El poder de los protectores, se anexa invitación, 2. el de Samana (entrevista al ET y al analista de la DTIPLO) y 3. un espacio de dialogo dedicado al rol de las organizaciones en la búsqueda. Durante el último trimestre se realizará los espacios de diálogo que se habían programado dependiendo de la disponibilidad de los funcionarios y funcionarias de la entidad. 
 Con respecto al comentario de la OAP, los espacios de dialogo realizados durante el segundo trimestre abordaron de manera general los reencuentros y las entregas dignas comentados. Durante el último trimestre intentaremos avanzar un espacio de dialogo sobre la experiencia de Samana y otros dos espacios sobre participación y el rol de las organizaciones en la búsqueda. En la medida de la disponibilidad de los funcionarios y funcionarias de la UBPD se realizaran los otros espacios de dialogo sobe las otras experiencias.</t>
  </si>
  <si>
    <t>No hubo avance respecto a sesiones de "Espacios de diálogo", debido a priorizaciones en encuentros del PNB.
Sin embargo, se reportan actividades en torno a la sistematización de espacios previos y la preparación de un numeroso grupo de diálogos a realizar en el periodo final.</t>
  </si>
  <si>
    <t>Durante el último trimestre se realizaron los siguientes Espacios de Dialogo UBPD:
 1) El viernes 1 de Octubre se realizó un espacio de dialogo titulado: "El poder de los protectores. Explicando la movilización y la búsqueda de los desaparecidos en contextos de represión". Participaron como expositores la profesora Consuelo Amat de la Universidad de Yale y nuestra compañera Diana Paola Viveros del ET Villavicencio.
 2) El viernes 3 de Diciembre se realizo el espacio de dialogo titulado: "Aprendizajes y Desafios de la Búsqueda. Caso Samaná". Participaron como expositores nuestros compañeros Manuel Criales de la Subdirección de Analisis, Andres Felipe Marin del satelite La Dorada del ET Barrancabermeja, Carlos Ariza de la DTPRI, y Diana Gaitan de la SAF.
 3) El miercoles 22 de Diciembre se realizo el espacio de dialogo titulado: "Aprendizajes y Desafios de la Búsqueda. Caso Puerto Berrio". Participaron como conferencistas Lesdidiana Valencia del satelite La Dorada del ET Barrancabermeja, Carlos Ariza de la DTPRI, Manuel Criales de la Subdirección de Analisis y Diana Gaitan de la SAF.
 Soportes
 1) https://drive.google.com/file/d/1vgu-N6W96X_IvNAw_IrC0IK-QOxG00Db/view
 2) Listado de asistencia dialogo UBPD 20211001
 3) https://drive.google.com/file/d/1BJBM8RgdmKoKa_QoJ0SU-pzZp61mkMQI/view
 4) Listado de asistencia dialogo UBPD 20211203
 5) https://drive.google.com/file/d/10uJCaS0FzWpD4XumQTacaV-afnBrNGak/view
 6) Listado de asistencia dialogo UBPD 20211222</t>
  </si>
  <si>
    <t>Reporte completo de actividades realizadas, se reportan 3 espacios de diálogo sobre aprendizajes de la búsqueda en diferentes territorios.  Se preentan evidencias adecuadas.</t>
  </si>
  <si>
    <t>El principal logro de esta estrategia fue la realización de 7 espacios de diálogo entre los y las funcionarias de la entidad que permitieron aprovechar la riqueza de puntos de vista, enfoques y opiniones que existen al interior de la UBPD. Estos espacios de diálogo permitieron al mismo tiempo socializar y dar a conocer particularidades sobre los temas importantes, los resultados y los avances de la unidad, y también sobre los retos y desafíos de la búsqueda.
 La principal dificultad ha sido la falta de tiempo del equipo técnico encargado de la tarea debido a la necesidad de priorizar otras actividades que surgen de manera imprevista a lo largo del año y no hacen parte de la planeación. Hacia adelante se requiere una mayor articulación con otras áreas de la UBPD que vienen realizando actividades similares.</t>
  </si>
  <si>
    <t>11. Coordinar y elaborar la segunda fase del glosario de la UBPD.</t>
  </si>
  <si>
    <t>En la construcción del glosario, a 31 de marzo de 2021 se cuentan con 241 términos propios de la búsqueda humanitaria y extrajudicial. 38 de ellos con una definición final, 130 en proceso de construcción y 31 sin definicion.
 Soporte: 2021-03-16 Glosario.xlsx
 Se coordinó la divulgación del mapa ontológico, herramienta relacional de términos de la UBPD. En el primer trimestre del año se elaboró un video para presentar a todos los servidres ys ervidoras de la UBPD, el cual está proximo a divulgar
 Soporte: 20210329_mapa ontológico.mp4</t>
  </si>
  <si>
    <t>Se observa avance en las actividades planteadas y se relacionan las evidencias adecuadas del mismo.
Para facilitar lectura y seguimiento sugerimos la explicación de en qué consiste la segunda fase del glosario y cuál es el alcance esperado?</t>
  </si>
  <si>
    <t xml:space="preserve">En la construcción del glosario, a 31 de junio de 2021 se cuentan con 231 términos propios de la búsqueda humanitaria y extrajudicial. 158 de ellos con una definición final, 23  en proceso de construcción, 29 sin tiene definicion y 30 para eliminar.
Soporte: 2021-06-10 Glosario.xlsx
Se actualizó el documento del glosario básico que irá en la página web de la UBPD. Se espera revisión de la dirección general.
Soporte: Glosario básico Modificado NAH 20210525.docx
</t>
  </si>
  <si>
    <t>Se presenta un avance en el reporte bastante significativo, pues ya practicamente se tienen definiciones finales del 70% del total de términos propios de la búsqueda que componen el glosario de la UBPD.
Como evidencia se presenta la actualización del documento.</t>
  </si>
  <si>
    <t>En julio se realizó una reunión con la Directora sobre el glosario, los comentarios fueron incorporados y en agosto fue enviado el glosario básico a la Directora para su retroalimentación y aprobación .
 Se adjunta como soporte, el glosario básico de la UBPD enviado a la Directora.</t>
  </si>
  <si>
    <t>Se tiene un documento bastante adelantado, ya revisado con la Dirección e incorporados los ajustes provenientes de dicha reunión.  Es importante cerrar la actividad en este periodo final.
Como evidencia se presenta el glosario enviado a la Dirección General.</t>
  </si>
  <si>
    <r>
      <rPr>
        <sz val="9"/>
        <color theme="1"/>
        <rFont val="Arial"/>
      </rPr>
      <t xml:space="preserve">Se realizó la divulgación del rompecabezas del mapa ontologico, que sintentiza en lenguaje comun los principales conceptos que enmarcan la misión de la UBPD. 
 Soporte: </t>
    </r>
    <r>
      <rPr>
        <u/>
        <sz val="9"/>
        <color rgb="FF1155CC"/>
        <rFont val="Arial"/>
      </rPr>
      <t>https://youtu.be/3HtH0ezEvwM</t>
    </r>
    <r>
      <rPr>
        <sz val="9"/>
        <color theme="1"/>
        <rFont val="Arial"/>
      </rPr>
      <t xml:space="preserve">
 Asi mismo, la Oficina Asesora de Comunicaciones y Pedagogia apoyo la diagramación y divulgación del glosario basico realizado por la OGC y aprobado por la Dirección General.
 Soporte: Glosario básico públicado en la intranet</t>
    </r>
  </si>
  <si>
    <t>Se finalizan las actividades comprometidas para el periodo, el glosario con su correspondiente publicación en la intranet y se adiciona el mapa ontológico.  Las evidencias son soporte del reporte presentado y la actividad se cierra de esta manera.</t>
  </si>
  <si>
    <t>Se tuvo la oportunidad de avanzar en la consolidación de glosario en su segunda fase, se realizó una revisión de los conceptos y algunos de ellos se eliminaron; se divulgo el video del mapa ontológico y rompecabezas en los tiempos esperados y fue incluido en el espacio de la intranet al cual tienen acceso todos los servidores y servidoras; mediante una reunión con la Directora General se le presento el glosario y se incorporaron sus comentarios, una vez aprobado la Oficina Asesora de Comunicaciones y Pedagogía apoyo la diagramación y su divulgación.</t>
  </si>
  <si>
    <t>12. Implementar el directorio de saberes.</t>
  </si>
  <si>
    <t>Se avanzó en la coordinación con el web master de la intranet (OACP), los archivos y la página web del directorio de saberes que se terminó de diseñar en 2020, ya se tiene lista la herramienta para divulgación por intranet. 
 Se encuentran las siguientes evidencias: 
 1. Formulario en Google Form Directorio GC - Diligenciamiento para la inscripción al Directorio de Saberes y Conocimientos.
 2. Documento para acceder al dominio editable de pagina Web donde se encuentra alojado el Directorio de Saberes y Conocimientos.</t>
  </si>
  <si>
    <t>Se evidencia avance en el cumplimiento de la actividad y los soportes son evidencia clara del reporte.
Se tiene algún cronograma o fechas esperadas de publicación? una vez se publique se tienen previstas actividades adicionales o complementarias? esto porque la actividad se tiene para todo el año y parece por los avances que se puede cumplir con anterioridad.</t>
  </si>
  <si>
    <t xml:space="preserve">El trimestre pasado se compartieron los archivos y la página web con el web master (OACP) para alojarlo en la intranet, luego de esto el Webmaster identificó un problema con el formulario de inscripción para ingresar visualisar el directorio, su compromiso fue encontrar un formulario de inscripción más adecuado que no genere inconvenientes.
Hasta el momento, tuve conversaciones con el webmaster donde me comentaba los avancesque tuvo encontrando  una mejor plataforma y comentó que se encontró una plataforma mejor en donde crear el formulario del directorio, luego de esto se pensaba subir el directorio en la Intranet, sin embargo,  no se ha recibido información sobre los los avances en este sentido. La continuidad de las acciones de este actividad depende de la implementación del direcotorio en la intranet. 
Se adjuntan como soportes los correos y conversaciones que se han tenido con él </t>
  </si>
  <si>
    <t>Aunque para la finalización de la actividad se tiene hasta diciembre de 2021, es necesario generar una alerta pues la publicación  en página web del directorio (tal como lo entregó el proveedor) parece no ser posible.
Como se comenta en el reporte se plantean opciones diferentes como plataformas o aplicaciones que permitan dicha publicación, pero se debe avanzar prioritariamente en dicha definición, pues el tiempo apremia y tener el desarrollo y no publicarlo (esa es su utilidad) puede ser un hallazgo para la UBPD.</t>
  </si>
  <si>
    <t>En el mes de septiembre el webmaster de la intranet presentó la implementación del Dierectorio de Saberes en una plataforma compatible. Ya se tienen los links de acceso del Directorio, sin embargo esto tiene que ser validado por la OTIC para verificar la compatibilidad del plugin con el correo de los servidores de la Unidad. Actualmente, el directorio se encuentra en este proceso de validación.
 Se adjuntan como soportes de los avances: 
 1.Acta de reunión de validación de Directorio: 1_Acta Reunión_8_9_2021
 2. PDFs de comunicaciones por correo con Herman Steven Ochoa</t>
  </si>
  <si>
    <t>Al igual que en la actividad anterior, se entiende bastante adelantado el entregable, por lo cual se recomienda ealizar la gestión necesaria para cerrar la actividad y poder tener listo el directorio de saberes para poderlo compartir a la Unidad.</t>
  </si>
  <si>
    <r>
      <rPr>
        <sz val="9"/>
        <color theme="1"/>
        <rFont val="Arial"/>
      </rPr>
      <t xml:space="preserve">Se terminó el directorio de saberes y se publicó en la intranet. Se realizó una divulgación y se preparó un video. Soporte: </t>
    </r>
    <r>
      <rPr>
        <u/>
        <sz val="9"/>
        <color rgb="FF1155CC"/>
        <rFont val="Arial"/>
      </rPr>
      <t>http://intranet.ubpdbusquedadesaparecidos.co/memoria-y-conocimiento/directorio-de-saberes-y-conocimientos/</t>
    </r>
  </si>
  <si>
    <t>Actividad finalizada y publicada, con los soportes adecuados.</t>
  </si>
  <si>
    <t xml:space="preserve">El principal reto en el desarrollo de esta actividad fue subir el directorio de saberes a la intranet, existieron dificultades con el formulario de inscripción del directorio, esto logro corregirse con el apoyo del web master y se incluyó el directorio en el espacio designado para la OGC en la intranet. Posteriormente, surgió otro reto luego de que la OTIC validará los links de acceso al directorio, por este motivo los tiempos de divulgación se corrieron y se contempla que durante el primer trimestre de 2022 se logre su implementación. </t>
  </si>
  <si>
    <t>13. Avanzar en la catalogación y divulgación del centro documental Aluna y continuar con los "recomendados de la semana".</t>
  </si>
  <si>
    <t>Avances en ADQUISICIONES:en el primer trimestre del año se incluyeron 5 nuevos libros al Centro Documental Aluna. Se encuentra como evidencia una tabla con todas las adquisiciones desde el año 2020.
 Se encuentra como evidencia: nuevas adquisiciones.xlsx
 Avances en CATALOGACIÓN: Se avanzó en la catalogación del centro documental Aluna, se terminó de catalogar todos los libros del CNMH. Actualmente se cuenta con 83 registros de aproximadamente 300.
 Se encuentra como evidencia: Base de catalogación_Centro documental.xlsx
 PRESTAMO: No se realizaron prestamos en el periodo asignado
 DIVULGACION LIBRO DE LA SEMANA: se realizó y publicó una infografía sobre el libro: "herramientas para el liderazgo y la gestión territorial: "hacia la búsqueda integral de los desaparecidos forzadamente en Colombia".
 Se encuentra como evidencia: 31-03-21_libro de la semana.png</t>
  </si>
  <si>
    <t>Reporte detallado de las acciones del periodo, se agradece la relación de evidencias.
Es una actividad permanente durante el año.
La divulgación del libro de la semana se hace con periodicidad semanal? en caso afirmativo deberíamos contar con la evidencia de todos los que se han presentado.</t>
  </si>
  <si>
    <t>Avances en ADQUISICIONES:en el primer trimestre del año se incluyeron 22 nuevos libros al Centro Documental Aluna. Se adjunta una tabla con todas las adquisiciones desde el año 2020.
Avances en CATALOGACIÓN: Se avanzó en la catalogación del centro documental Aluna, se terminó de catalogar todos los libros del CNMH. Actualmente se cuenta con 127 registros de aproximadamente 300.
Soporte: BC Aluna copia 2021-07-06.xlsx
PRESTAMO: Se realizaron 10 préstamos en el periodo asignado
DIVULGACION LIBRO DE LA SEMANA: se realizó y publicó 4 infografías sobre el libros recomendados para leer. Soporte: se adjuntan 4 imágenes en formato .jpg</t>
  </si>
  <si>
    <t>Nuevamente se obtiene un avance  detallado de las acciones del periodo, con sus respectivas evidencias, recordamos que la actividad es de permanente acción durante todo el año.
Se observa que el trabajo ha generado frutos, pues ya se están presentando préstamos de libros, el cual es uno de los objetivos y demuestra que ya hay conocimiento en los servidores y servidoras sobre ALUNA
Se adjunta la divulgación Libro de la semana</t>
  </si>
  <si>
    <t>Durante el período se realizó y divulgó una recomendación. Se adjuntan soportes. 
 Frente al comentario de la OAP, inicialmente se pensó en una divulgación semanal, pero dada la posibilidad del equipo de la OGC debido a las múltiples actividades que tenemos y por la renuncia de uno de sus miembros y el proceso de una nueva vinculación, esta actividad no se pudo desarrollar como se planeó originalmente. La OGC propone un cambio del nombre de la actividad a libros recomendados. Se le da prioridad a divulgar publicaciones recientes. En este momento, no podemos establecer periodicidad para esta actividad.</t>
  </si>
  <si>
    <t xml:space="preserve">La actividad se cumple en términos de avanzar con la divulgación del centro documental, soportes de lo cual se adjuntan.  Para realizar ajustes al nombre de la actividad debe solicitarse ante el Comité de Gestión, sin embargo, en la redacción no se establece estrictamente que se deba hacer la actividad semanalmente, si no que se puede interpretar que cada que se haga, es la recomendación de dicha semana.  </t>
  </si>
  <si>
    <t>Se subieron a la intranet las infografía desarrolladas para la divulgación del material del centro documental (recomendados de la semana) Soporte:http://intranet.ubpdbusquedadesaparecidos.co/category/memoria-y-conocimiento/libro-de-la-semana/. Se incluyeron en la base de datos los libros recibidos por la entidad y otros donados al Centro documental. es enviaron copias de algunos libros a las siguyienytes áreas: SGTT, DTPRI, DTIPLB, DTPCVED, OACP, OAJ, soportes: se adjuntan memorandos.</t>
  </si>
  <si>
    <t>Actividad de carácter permanente, se continúa con las recomendaciones y la publicación en intranet.  Se presentan soportes válidos de las actividades relatadas.</t>
  </si>
  <si>
    <t xml:space="preserve">Dentro de los retos que se presentaron se encuentran la renuncia de la persona del equipo de la OGC que se encontraba a cargo de la actividad y el proceso de la nueva vinculación; por su parte no se logró la divulgación semanal de las infografías “recomendados de la semana” y debido a las múltiples actividades de la oficina, se propuso un cambio en el nombre de la actividad a libros recomendados y se priorizó la divulgación de publicaciones recientes. </t>
  </si>
  <si>
    <t>14. Desarrollar el Plan de Inducción y Capacitación, PIC 2021 en sus tres componentes: inducción, reinducción y programa de capacitación.</t>
  </si>
  <si>
    <t>SGTT (DTM y ET)</t>
  </si>
  <si>
    <r>
      <rPr>
        <b/>
        <sz val="9"/>
        <color theme="1"/>
        <rFont val="Arial"/>
      </rPr>
      <t xml:space="preserve">OGC:
</t>
    </r>
    <r>
      <rPr>
        <sz val="9"/>
        <color theme="1"/>
        <rFont val="Arial"/>
      </rPr>
      <t xml:space="preserve">Para identificar las necesidades de capacitacion de los servidores y servidoras de la UBPD , asi como las sugerencias en el Plan Institucional de Capacitación se realizó un instrumento.
Se encuentra como evidencia:
Encuesta de satisfacción del Plan Institucional de Capacitación 2020: que fue aplicada en el mes de febrero del 2021 (290 respuestas) con el ánimo de recoger percepciones, comentarios, observaciones y recomendaciones respecto a la implementación del PIC en el 2020 y derivado de ello contamos con un acervo importante de información que nutre la retroalimentación y los retos que nos planteamos superar durante la implementación del PIC 2021. Disponible en: https://docs.google.com/forms/d/18rBoo9NkgXEJk5Z2JlLIJKwWoNd3Iq-tETQsDrQxYWg/edit#responses  
</t>
    </r>
    <r>
      <rPr>
        <b/>
        <sz val="9"/>
        <color theme="1"/>
        <rFont val="Arial"/>
      </rPr>
      <t xml:space="preserve">SGH:
</t>
    </r>
    <r>
      <rPr>
        <sz val="9"/>
        <color theme="1"/>
        <rFont val="Arial"/>
      </rPr>
      <t>Se están realizando ajustes por parte de la Oficina de Gestión de Conocimiento al Plan Institucional de Capacitación 2021. Respecto a las inducciones se realizaron las iniciales de la Subdirección de Gestión Humana a los servidores y servidoras posesionados en los meses de enero, febrero y marzo. (Anexo:14.Plan Institucional de Capacitación)</t>
    </r>
  </si>
  <si>
    <t>Se observa avance en el desarrollo de acciones propias de la actividad a cumplir.
Respecto al programa de inducciones recordamos la necesidad de organizar las evidencias de manera clara y relacionarlas en el reporte.
Con el ánimo de realizar un objetivo seguimiento de la actividad, solicitamos aclarar el alcance de la actividad, en especial al decir "Desarrollar el PIC 2021", hace referencia a la imlementación de los 3 componentes mencionados? en dicho caso es conveniente que se relacione dicho plan y con base en su cronograma realizar el reporte y seguimiento.</t>
  </si>
  <si>
    <r>
      <rPr>
        <b/>
        <sz val="9"/>
        <color theme="1"/>
        <rFont val="Arial"/>
      </rPr>
      <t>OGC</t>
    </r>
    <r>
      <rPr>
        <sz val="9"/>
        <color theme="1"/>
        <rFont val="Arial"/>
      </rPr>
      <t xml:space="preserve">
A la fecha se han programado 6 jornadas de inducción con las siguientes fechas y temáticas: 
- JORNADA 1: Contexto de la Búsqueda Humanitaria y Extrajudicial
(28 de junio de 2021)
- JORNADA 2: Visión estratégica de la búsqueda humanitaria y extrajudicial
6 de julio del 2021
- JORNADA 3: El proceso de búsqueda humanitario y extrajudicial: Integralidad, Interdependencia e Indivisibilidad: Aspectos relevantes para el proceso
19 de julio de 2021
- JORNADA 4: Las experiencias de búsqueda de familiares, allegados y organizaciones de la sociedad civil, las estrategias de comunicación y pedagogía de la UBPD
26 de julio de 2021
- JORNADA 5: Taller Práctico
2 de agosto de 2021
- JORNADA 6: Temas administrativos requeridos para el proceso de búsqueda
9 de agosto de 2021
Programación disponible, soportes documentales disponibles en: https://classroom.google.com/c/MzA1MDE1NzM4NTY1?cjc=kefyrrr y se adjunta programación de las jornadas de inducción del 2021. 
Anexo D. 2021_Parrilla de Capacitación 12042021
Frente a los inconveniente presentados dada la inasistencia de algunos servidores convocados al proceso de inducción, se ha venido implementando una estrategia de convocatoria directamente con las y los jefes de área para garantizar la disponibilidad de las y los participantes. 
</t>
    </r>
    <r>
      <rPr>
        <b/>
        <sz val="9"/>
        <color theme="1"/>
        <rFont val="Arial"/>
      </rPr>
      <t xml:space="preserve">SGH
</t>
    </r>
    <r>
      <rPr>
        <sz val="9"/>
        <color theme="1"/>
        <rFont val="Arial"/>
      </rPr>
      <t>El Plan Institucional de Capacitación fue avalado por el Comité de Gestión el 28 de abril de 2021 y fue publicado y socializadoen el Sistema de Gestión de Calidad. Respecto a su implementación se realizaron las siguientes actividades:
a. Capacitación: Se realizaron las siguientes capacitaciones: Procedimiento de Cargue de Documentos en SECOP, Picaduras y mordeduras de animales, la política de Gestión Documental, Manejo de información pública, clasificada y reservada y por medio del proceso de SG-SST se realizó capacitación el 16 y 23 de julio Prevención y manejo de mordeduras y picaduras por animales, se socializó el Manual para el manejo de información pública clasificada y pública reservada y se capacitó en supervisión de contratos, estructuración de estudios previos y procesos y procedimientos contractuales.
b. Contratación: Se remitió Ficha Técnica para inicar el proceso de contratación de Capacitación, se realizaron estudios previos para la implementación del programa de Capacitación
c. Reinducción. Se ha llevado a cabo proceso de reindución en los temas de Gestión Documental
d. Inducción SGH:Se realizaron 5 inducciones por parte de la Subdirección de Gestión Humana.
e. Inducción UBPD: Se llevaron a cabo dos sesiones de la inducción General de la UBPD
f. Formato puesto de trabajo: Se recopilaron 25 formato de Inducción al puesto de trabajo de 28 servidores que ingresaron. Estan pendientes 2 de mayo y uno de junio.</t>
    </r>
  </si>
  <si>
    <t>Como evidencia de las jornadas de capacitación y el material preparado para las mismas se tiene el clasroom en el link compartido por la OGC.
Adicionalmente la matriz de necesidades de capacitación consolida la información de conocimientos requeridos y por impartir desde los distintos equipos de la UBPD.
Adicionalmente por parte de la SGH se presenta el Plan Institucional de capacitación aprobado  y un desglose de las actividades adelantadas y soportes para la contratación de la capacitación.
Es un avance completo  en las 3 fases dispuestas, capacitación, inducción y reinducción.
Los soportes presentados dan cuenta del avance reportado.</t>
  </si>
  <si>
    <r>
      <rPr>
        <sz val="9"/>
        <color theme="1"/>
        <rFont val="Arial"/>
      </rPr>
      <t xml:space="preserve">Durante el presente tercer trimestre se realiza acompañamiento y coordianción de los temas asociados a contenidos de las capacitaciones. En particular se destaca el curso en Fotografía forense adelantado en el mes de agosto con la DTPRI, del cual se desprenden una serie de aprendizajes que aportan al mejoramiento de las prácticas de toma de registro fotográfico. Se adjunta el informe de resutlados del Curso en cuestión: 
 01092021 Impacto de los curso Fotografía Forense
</t>
    </r>
    <r>
      <rPr>
        <b/>
        <sz val="9"/>
        <color theme="1"/>
        <rFont val="Arial"/>
      </rPr>
      <t xml:space="preserve">SGH:
</t>
    </r>
    <r>
      <rPr>
        <sz val="9"/>
        <color theme="1"/>
        <rFont val="Arial"/>
      </rPr>
      <t>En el tercer trimestre del 2021 se realizaron 2 inducciones de la Subdirección de Gestión humana, se realizaron 6 jornadas de inducción de la UBPD, Se recolectaron 14 formatos de inducción al puesto de trabajo y se realizaron diferentes actividades de reinducción, capacitaciones internas y externas, para un cumplimiento del 77,84% de las actividades programadas para la vigencia 2021</t>
    </r>
  </si>
  <si>
    <t>Se adelanta el desarrollo del PIC, se resalta un curso específico de fotografía fprense y se adjuntan los soportes.
Adicionalmente se da un reporte detallado de actividades de inducción y reinducción.</t>
  </si>
  <si>
    <t>Como resultado de la gestión realizada en el desarrollo del plan institucional de Capacitación- PIC del 2021, se tienen los siguientes resultados en sus tres componentes.
 Inducción. Como está indicado en el PIC 2021, la Inducción en la UBPD, se compone de tres elementos, desarrollados de la siguiente manera:
 Preinducción, La Subdirección de Gestión Humana una vez se vincula el servidor/a, lleva a cabo un proceso de pre-inducción, en la cual se da a conocer, la misión, visión, estructura, valores, riesgos, derechos laborales, seguridad y salud en el trabajo, política de cuidado, bienestar y capacitación entre otros temas. Se han realizado en lo corrido del año 9 sesiones de 3 horas cada una, a la que han asistido a la fecha 48 servidores/as.
 Formatos de Inducción al puesto de trabajo: Se diligenciaron 52 formatos de inducción al puesto de trabajo, que son aquellos que los jefes directamente realizan con el nuevo servidor, informando las funciones a desempeñar y la presentación al equipo de trabajo.
 Inducción UBPD, Se realizaron seis (6) jornadas en esta inducción, a los 97 servidores y servidoras que ingresaron a la UBPD entre el mes de septiembre del 2020 a junio del 2021 de los cuales 60 de ellos asistieron al 80% de las jornadas programadas. Las personas que no asistieron a parte de ellas o a ninguna sesión, serán programadas nuevamente a la Inducción que se realizará en el mes de marzo del 2022.
 Inducción a contratistas: Se realizaron 5 jornadas de inducción a contratistas a las que asistieron 56 personas. En estas jornadas se les dio a conocer la estructura de la UBPD, la misión, visión, estructura, valores, riesgos, seguridad y salud en el trabajo, política de cuidado y la ubicación de los formatos y plantillas que ellos puedan requerir como contratistas.
 Reinducción: Se realizaron 20 eventos de reinducción programadas en la parrilla las cuales buscaron ampliar el Conocimiento de la normatividad, políticas, lineamientos, procesos y procedimientos de la UBPD como entidad del Estado, se impartieron desde las áreas: Gestión contractual, Gestión documental, la Oficina Asesora Jurídica y la Subdirección de Gestión Humana. Es importante aclarar que las mismas personas asistieron a los diferentes eventos aquí programados.
 Programa de capacitación: Se han programado y realizado diferentes eventos de capacitación tanto internos como externos, mediante el cual se buscó ampliar el Conocimiento del proceso de búsqueda humanitario y extrajudicial como: Capacitación en SIRDEC, toma de muestras biológicas, fotografía forense, manejo del nuevo formulario de registro de solicitud de búsqueda, Fortalecimiento en Metodologías de Investigación entre otros.
 Se han realizado capacitaciones en el fortalecimiento de habilidades y competencias mediante inscripciones a cursos y eventos internos como: Metodologías de diálogo, técnicas de escucha y Contención emocional, los diferentes temas de salud y seguridad en el trabajo, preparación para auditores curso IIA-Inscripción, embajadores de cuidado, comunicación para la paz, documentos electrónicos de archivos. 
 Con base a lo anterior, se puede indicar que es de suma importancia resaltar que la gran mayoría de estos eventos de capacitación se han realizado con los profesionales y expertos de la UBPD, otros eventos han sido gestionados a través de la ARL positiva, recursos de cooperación internacional y otros cursos con presupuesto de funcionamiento e inversión.
 Respecto a los retos se encuentra que la consolidación de las actividades del PIC de la UBPD, el cual se ha logrado en gran medida, pero se debe continuar con este ejercicio, para que todas las áreas puedan coordinar desde el inicio de cada año las actividades de capacitación a realizar. 
 El gran reto que se enfrentó en el 2021 fue la dificultad para contratar algunos temas de capacitación priorizados en la parrilla, por la declaratoria de desiertos de los procesos contractuales. Mediante este contrato se desarrollaron 3 talleres de capacitación en redacción de Informes: i) científicos, ii) técnicos y iii) de auditoría, tema que quedó priorizado para el 2022. También se realizó un contrato por prestación de servicios profesionales para la realización del taller de liderazgo para líderes en el que participó el equipo directivo de la Unidad. 
 El reto para el 2022, es poder iniciar la implementación del Plan Institucional de Capacitación en el primer trimestre del año.
 Un segundo reto es poder desarrollar las siguientes líneas estratégicas:
 Proceso de Búsqueda
 Módulo de formación Interna: Formación en lineamientos y protocolos del proceso de Búsqueda
 Herramientas necesarias para realizar la búsqueda
 Formación externa en el proceso de búsqueda 
 Entendimiento del proceso de paz, del sistema SIVJRNR y sus mecanismos, de la naturaleza humanitaria y extrajudicial de la Unidad de Búsqueda (Justicia transicional, SIVJRNR, temas jurídicos).
 Fortalecimiento de habilidades y competencias (redacción, Excel, liderazgo taller coordinadores, cuidado, comunicación para la paz, etc.)
 Conocimiento de la normativa, políticas, lineamientos, procesos y procedimientos de la UBPD como entidad del Estado (socialización de planeación, SIM (sistema de información misional)).
 . (Anexos: SUBDIRECCIÓN DE GESTIÓN HUMANA/ 14. Plan de Capacitación )</t>
  </si>
  <si>
    <t>Se reportan el avance respectivo del periodo, con las evidencias necesarias, haciendo énfasis en las actividades de capacitación en torno a los procesos de inducción (preinducción, inducción, reinducción), adicionalmente.  Definiendo en cada aspecto el avance conforme al programa.</t>
  </si>
  <si>
    <t>Es de suma importancia resaltar que la gran mayoría de estos eventos de capacitación se han realizado
 con los profesionales y expertos de la UBPD, otros eventos han sido gestionados con la ARL positiva,
 recursos de cooperación internacional y otros cursos con presupuesto de funcionamiento e inversión.</t>
  </si>
  <si>
    <t>15. Divulgar los resultados generales de la encuesta de Clima Laboral 2020.</t>
  </si>
  <si>
    <t>Subdirección de Gestión Humana</t>
  </si>
  <si>
    <t>Desde la Subdirección de Gestión Humana se han realizado Jornadas de Fortalecimiento Administrativo, en donde se han socializado los resultados del Clima Laboral general de la unidad y de cada dependencia. Estas jornadas se han llevado a cabo en Cúcuta, Medellín, Quibdó y en la Subdirección de Gestión Humana. Así mismo, se remitió correo a las áreas para agendar la jornada de fortalecimiento para el segundo trimestre del año 2021. Por último se remitió informe a la Dirección General (Anexo:15. Divulgación Clima Laboral)</t>
  </si>
  <si>
    <t>Se ha dearrollado la actividad de divulgación en dependencias y ewuipos de la UBPD y se presentan las jornadas que se espera desarrollar en el siguiente rrimeestre.   Adicionalmente reportan la presentación de resultados y el memorando de informe a Dirección General.
Se sugiere trabajar una tabla en excel con los registros de jornadas realizadas y programadas, que faciliten tanto la rganización como el seguimiento de las mismas.
La fecha de inicio reportada está bien o debemos ajustar?</t>
  </si>
  <si>
    <t>En los meses de abril a junio se socializó los resultados del Clima Laboral por medio de las jornadas de fortalecimiento Administrativo llevadas a cabo en  las sedes territoriales de Florencia, Yopal, Villavicencio Barrancabermeja y La Dorada y con las dependencias de OAJ, OAP, OGC y OCI.</t>
  </si>
  <si>
    <t>Se reporta el inicio de las actividades de socialización  de resultados de la encuesta de clima laboral impartida a varios equipos territoriales.
Es adecuado conocer la totalidad de jornadas y/o grupos que serán socializados, para así poder realizar un seguimiento más exacto del desarrollo de la actividad.
Reiteramos la pregunta sobre si debemos modificar la fecha de inicio de la actividad, pues ha habido avances previos a la fecha presentada. La fecha de inicio reportada está bien o debemos ajustar?</t>
  </si>
  <si>
    <t>El Clima Laboral  fue socializado por medio  de Jornadas de fortalecimiento Administrativo con las Siguientes dependencias, en donde se socializó la carta de valores:: Subdirección General Técnica y Territorial, Subdirección Administrativa y Financiera y Dirección de participación
También se socializó con las siguientes sedes territoriales:
Territorial Barranquilla y Satélite Valledupar
Territorial San José de Guaviare.
Territorial Ibagué, Montería, Apartado 
A corte de 30 de septiembre se han realizado en total 21 jornadas de fortalecimiento administrativo de 33 programadas, lo que indica un cumplimiento del 63,63%
Entre los retos y dificultades que se encontraron fue encontrar un espacio en que todos/as los/las servidores/as pudieran participar de la actividad.</t>
  </si>
  <si>
    <t>Se continuó con el desarrollo de las actividades de fortyalecimiento administrativo con dependencias y equipos territoriales.
Se sugiere dar prioridad a la realización de actividades con los grupos faltanes, para dar cumplimiento a todos las jornadas programadas.</t>
  </si>
  <si>
    <t>La Subdirección de Gestión Humana en las jornadas de fortalecimiento administrativo socializó los resultados de la encuesta de clima laboral del 2020. Estas actividades se llevaron a cabo en las siguientes dependencias de Direcciónde Prospección, Recuperación e Identificación, Oficina de las Tecnologías de la información y comunicaciones, Secretaría General, Dirección de Información y dos subdirecciones, Planeación y localización y Oficina Asesora de Comunicaciones y Pedagogía y Con las territoriales de Cali y sus cuatro Satelites, Sincelejo. (Anexos: SUBDIRECCIÓN DE GESTIÓN HUMANA/15.Clima laboral) Entre las dificultades y retos identificados se encuentra la coordinación de las agendas con las diferentes dependencias y territorios.</t>
  </si>
  <si>
    <t>El reporte se centra en la socialización de la encuesta de clima laboral.  Esta actividad se realizó con diversas dependencias al interior de la UBPD.  Sin embargo, en el informe global d ela línea habla ye scucha se presenta un informe detallado cuantitativo y cualitativo de las actividades de spoyo telefónico.</t>
  </si>
  <si>
    <t>Entre las dificultades y retos identificados se encuentra la coordinación de las agendas con las diferentes dependencias y territorios. 
 Respecto a los logros identificados fueron: El fortalecimiento administrativo que se realizó a nivel central y territorial y el acercamiento en los territorios y la solución de dudas y preguntas en materia de función pública y derechos humanos.</t>
  </si>
  <si>
    <t>16. Desarrollar las actividades de gestión administrativa, bienestar y SG-SST.</t>
  </si>
  <si>
    <t>En los meses de enero a marzo se llevó a cabo la encuesta de Satisfacción de las actividades de la SGH, con el fin de ser insumo para la elaboración de los Planes de Bienestar Social y Estímulos, plan de trabajo SG-SST y Plan institucional de Capacitación. Desde bienestar se ha realizado el acercamiento de las cajas de compensación con las diferentes sedes territoriales (Cúcuta, Medellín Quibdó). Adicionalmente se realizó divulgación de la carta de valores y clima laboral de forma presencia y por correo electrónico. Por último se enviaron mensajes de conmemoración por el día de la mujer, convenios activos de la UBPD, subsidio familiar, entre otros.
 Desde el Sistema de Gestión de Seguridad y Salud en el trabajo se socializaron los formatos, planes, políticas y protocolos del sistema, se elaboró Plan de trabajo, se envió tips de cuidado ante el COVID, se realizó convocatoria de Brigadistas, se llevo acabo mesa de trabajo con OTIC y SAF sobre no conformidades y recomendaciones de la auditoria externa 2020. Se elaboró Planes de emergencia. 
 Por último la gestión administrativa se ha venido realizando por medio del pago de nomina, comisiones e implementación del Plan estratégico de Talento Humano. (Anexo.16. Actividades de Gestión Administrativa)</t>
  </si>
  <si>
    <t>Se presenta desarrollo de actividades en los 3 frentes, gestión administrativa, bienestar y SG-STT.
Para futuros reportes puede ser útil relacionar (puede se ren una tabla de excel) información el detalle del avance respecto a la socialización de formatos, planes, poíticasentre otros, para poder incluso presentar las evidencias de dicho avance.
La fecha de inicio reportada está bien o debemos ajustar? pues esta es una actividad de cumplimiento permanente para la SGH.</t>
  </si>
  <si>
    <t>En el mes de abril se remitió el Plan de  Bienestar  el 22 de abril para revisión del comité de Gestión. Adicionalmente, en materia de bienestar se ha realizado el acercamiento con las cajas territoriales, se creó el convenio con el seguro exequial, se felicitó a las profesiones del mes de abril. Por último se expidió resolución 658 de 2021 de Horario laboral. 
En el mes de mayo el Plan de Bienestar Social y Estimulos fue avalado por el Comité de Gestión el 12 de mayo de 2021 y se remitió a publicación del Sistema de Gestión de Calidad el 13 de mayo de 2021; fue publicado y socializado el 26 de mayo de 2021. Respecto a su implementaciòn se remitió mensaje de felicitación de las profesiones del mes (días del enfermero/a y Estadista), información sobre el subsidio familiar, Oportunidades y beneficios de las Cajas de Compensación y se envió mensaje por el día de la madre. Asimismo, se expidió la circular N° 008 del 14 de mayo de 2021 en donde se concede el 28 de mayo como día de la familia. Por último, se lanzó el bono de cuidado para todos/as los/las servidores/as.
Respecto al mes de junio se remitió correo de cumpleaños de los servidores/as de la UBPD e información sobre el subsidio familiar, se felicitó a los padres, y a las profesiones (abogados/as) se firmó contrato con la Caja de compensación Compesar  y se envió reseña territorial de Yopal.
Encuanto a la implementación del Plan de SG- SST se efectuaron las siguientes actividades: 
a.Se firmó y aprobó Plan Anual del trabajo de SG-SST y el plan de capacitación que soportan la Implementación del SG-SST.
b. Se llevaron a cabo las sesiones ordinarias del COPASST y Comité de Convivencia.
c. Se avanzó en la estructuración de los actos administrativos para dar inicio con la convocatoria de los miembros del COPASST Y Comité de convivencia para el periodo 2021 -2023.
d. Durante el trimestre de abril a junio se suscribieron los siguientes Contratos:
i. 175 de 2021 UBPD: Suministrar elementos de protección personal, ergonómicos y de atención a emergencias (EPP Suministrar elementos de protección personal, ergonómicos y de atención a emergencias)
ii. OC- 71193, OC-70464, OC-70465, OC-70467 y OC-70469: Adquirir elementos de protección personal e insumos de apoyo para la atención de la emergencia sanitaria producida por el COVID-19 a través del Instrumento de Agregación por Demanda Emergencia COVID 19
iii. 152-2021-UBPD: Prestar servicios para la realización de exámenes periódicos básicos y con énfasis en alturas, ingreso, egreso y vacunación, para los servidores de la Unidad de Búsqueda de Personas dadas por Desaparecidas en el contexto y en razón del conflicto armado – UBPD
e. Se han realizado diferentes capacitaciones a nivel nacional como:
i. Primeros auxilios básicos, Primeros auxilios intermedios.
ii. Higiene Postural.
iii. Pausas Activas.
iv. Prevención de Mordeduras y Picaduras de Animales.
v. Pistas de Prevención en Terreno:
1. Modulo I: Acenso y descenso de Montaña.
2. Módulo II: Técnicas de campamentación.
3. Módulo III: Manejo de Semovientes.
vi. Capacitación manejo de productos químicos al personal de aseo y cafetería.
vii. Lavado de Manos
f. Vacunación COVID: Se realizó el trámite para el cargue de la plataforma PISIS, con el fin de que los/las servidores/as de la Dirección Técnica de Prospección Recuperación e Identificación fueran priorizados en la etapa tres de vacunación.
g. Se están elaborando los programas y planes que soportan el SG-SST.
h. Se actualizó protocolo de bioseguridad.
i. Se realizó Matriz de Riesgos de la Subdirección Administrativa y Financiera, Dirección Técnica de Participación Recuperación e Identificación y Dirección De Participación, Contacto Con Las Victimas Y Enfoques Diferenciales.
Respecto a las gestiones administrativas se remitió a la Dirección General el modelo de Gestión de Desempeño, se ejecutaron los procesos administrativos y se actualizaron los expedientes documentales.</t>
  </si>
  <si>
    <t>Nuevamente se desarrollaron bastantes actividades de avance en los 3 frentes, gestión administrativa, bienestar y SG-STT.
Es posible conocer porcentajes o indicadores de avance?  Esto con el finde conocer el estado real de avance de cada frente y así poder evaluar con mayor exactitud el desarrollo de los planes.
Las evidencias soportan las actividades reportadas.</t>
  </si>
  <si>
    <t>En el tercer trimestre del 2021 para la implementación del Plan de Seguridad y Salud en el trabajo se efectuaron las siguientes actividades:
 a. Ejecución del Plan de Capacitación: Se realizaron las siguientes capacitaciones en el marco de la implementación del Sistema de Gestión
 i. Pistas de entrenamiento dirigidas a los/las servidores/as que realizan las misiones humanitarias en terreno, donde se imparte técnicas seguras de campamento, manejo de semovientes, desplazamiento, alistamiento de equipaje, entre otros.
 ii. Módulo de formación dirigidas a la brigada de emergencia.
 iii. Higiene postural.
 iv. Lavado de manos.
 v. Pausas Activas.
 vi. Capacitación al COPASST de funciones y responsabilidades.
 vii. Curso de trabajo en alturas.
 b. Se realizaron los planes de emergencia de todas las sedes a nivel nacional, en donde incluye la sede a nivel central.
 c. Se estructuraron los siguientes programas que apoyan al sistema:
 i. Riesgo Biológico.
 ii. Riesgo Mecánico.
 iii. Protección contra Caídas y trabajo en alturas.
 iv. Orden de Aseo.
 v. Procedimiento Elementos de Protección Personal.
 d. Se actualizó el protocolo de bioseguridad y se dio inicio al seguimiento de los/las servidores/as que se encuentra vacunados con esquema contra el SARS COVID-19, de los cuales 28,3% servidores/as con primera dosis y 48,41% servidores/as con esquema completo. Lo que nos arroja una población del 76,7% con esquema de vacunación COVID. Adicionalmente, se crearon los siguientes formatos:
 i. GTH-FT-060 Declaración de renuncia a la vacunación.
 ii. GTH-FT-061 Abordaje y compromiso de personas con comorbilidades.
 e. Se realizó la aplicación de la batería de Riesgo Psicosocial.
 f. Se realizó la convocatoria, elección y conformación de los comités: Convivencia Laboral y COPASST para la vigencia 2021 -2023.
 g. Se llevó acabo el monitoreo de salud de los/las servidores/as por medio de exámenes médicos ocupacionales de ingreso, periódicos y egreso.
 Las principales dificultades que se presentaron en la implementación de sistema de Seguridad y Salud en el trabajo fueron los siguientes:
 a. La coordinación de tiempos de las duplas misionales y coordinadorxs para asistir a capacitaciones presenciales.
 b. La dificultad expresada por el proveedor de elementos de protección personal, en la consecución de mascarillas de protección personal.
 La disponibilidad de servidorxs para asistir a valoraciones médicas ocupacionales.
 c. La demora en los procesos de consolidación de tallajes a nivel nacional para la confección de los elementos de protección persona
 d. La coordinación de tiempos de las duplas misionales y coordinadorxs para asistir a capacitaciones presenciales.
 e.La disponibilidad de servidorxs para asistir a valoraciones médicas ocupacionales.
 f. La coordinación con los sevidoras y servidores para el diligenciamiento de la Batería de Riesgo Psicosocial.
 Entre los logros se encuentran Se presento participación de los/las servidores/as en la realización de activides de Seguridad y Salud en el trabajo. También, se evidencia la construcción de diferentes programas que soportan al Sistema de Gestión.
 Dentro del plan de bienestar se efectuaron las siguientess actividades:
 Se remitió correo de cumpleaños del mes de julio, Agosto y Septiembre se felicito a los servidores/as, y a las profesiones del mes, se envió correo sobre los convenios activos y bono de cuidado a nivel territorial y central y beneficios de las cajas de compensación Comfanorte. A su vez se llevo a cabo encuesta de convenios con universidades para nivel Central y Territorial. 
 Adicionalmente, se realizaron las actividades del día servidor público y dos talleres de cocina para la SGTT y el equipo territorial de Villavicencio. Por último se realizaron talleres de cocina y caminatas ecológicas en las diferentes dependencias y territorios.</t>
  </si>
  <si>
    <t>Se presenta un gran número de actividades que dan cuenta del desarrollo de los planes, protocolos, actividades de bienestar entre otros, descritos en la actividad.
Se destaca el amplio número de capacitaciones y la participación de servidoras y servidores.</t>
  </si>
  <si>
    <t>La subdirección de Gestión Humana para desarrollar sus actividades de gestión admnistrativa y bienestar efectuó las siguientes actividades:
 a. Durante la implementación del Plan de Bienestar Social y estimulos se realizaron las siguientes actividades:
 1. Correos: Se remitieron cumpleaños del mes de octubre, noviembre y diciembre. 
 También se enviaron beneficios de las cajas de compensación Comfenalco, Conjaca ,Compensar confacontigo, se envió los convenios activos con la UBPD.
 2. Actividades: Se realizaron talleres de cocina (Arauca, Cali y Satelites, OTIC, ET Bogotá, DTPRI, SGH, niños/as (Halloween), DTIPLB, SGI, SAPL, OACP y OAJ); Vacaciones recreativas, Actividades deportivas (Yoga, entrenamiento funcional, Cick boxing - Fortalecimiento Rodillas y Tobillosmini torneo futbol); Caminatas ecológicas (SG. Sincelejo,DTIPLB, SGI y SAPL, OAP,DTPCVED, Valledupar, OGC, Apartado, OACP, SGH, DG, SAF, Ibague, Cali y Satelites, Monteria, DTPRI, Barranquilla, Cucuta, ET Bogotá, Quibdo, Medellín, Arauca y Yopal)Taller de manualidades, feria artesanal, taller charla de mascotas, novenas y cierre de gestión
 3. Otras Actividades: Se realizaron visitas empresariales y se entregaron bonos de cuidado y relajación. (Anexos: 1- Soportes Plan de Acción/16. Actividades Gestión Humana/1.Plan de Bienestar)
 b.Para la implementación del SG-SST se efectuaron las siguientes actividades:
 Desde el Sistema de Seguridad y Salud en el trabajo durante la vigencia 2021 para el cumplimiento del Decreto 1072 de 2015 y la Resolución 312 de 13 de febrero de 2019, se implementó el 82.5% del Sistema de Seguridad y Salud en el Trabajo con cobertura a nivel Nacional. Esto se debe a que se ejecutó el 97,6% del plan de trabajo del SG-SST para el año 2021, el cual estaba estructurado en 4 etapa, a continuación, se resaltan los logros más representativos
 Se cuenta con política, objetivos y responsabilidades del SG-SST acorde con lo establecido en la normatividad legal vigente.
 1. Se realizó la convocatoria, elección y conformación de los nuevos Comités de Convivencia Laboral y de Seguridad y Salud en el Trabajo (COPASST) para la vigencia 2021-2023, así mismo se apoyó en la instalación de los mismos, empalme y proceso inicial de capacitación en funciones y responsabilidades.
 2. Se realizó la actualización de la matriz de riesgos de la UBPD, para ellos se realizaron diferentes mesas de trabajo con las áreas, con el fin de identificar los riesgos asociados a las actividades que desarrolla la UBPD y establecer los controles para mitigar los mismos.
 3. Se estructuraron nuevos programas que están orientados a la prevención de riesgo como lo son:
 Programa de Orden y Aseo, Procedimiento de manejo seguro de equipos y herramientas, Procedimiento de Riesgo Biológico, Procedimiento de prevención y prevención contra caídas, MEDEVAC- Procedimiento de atención Médica en terreno,Programa de Riesgo mecánico, Programa de Protección contra caídas
 Programa Sistema de vigilancia epidemiológico, Programa de Riesgo Psicosocial
 Se dió continuidad con la implementación de los programas que soportan al SG-SST como:
 Capacitación: Se realizaron 192 capacitaciones a nivel nacional en diferentes temáticas orientadas a la prevención de los riesgos asociados a la labor, como lo fueron: Prevención de riesgo biomecánico Pausas activas- higiene postural, esquema de capacitación brigada de emergencia, condiciones de seguridad- prevención caídas en terreno, Biológico-mordedura y picaduras animales venenosos, accidente ofídico, lavado de manos, prevención de covid-19, prevención riesgo psicosocial, esquema de capacitación Comité de convivencia y COPASST. Dentro de las temáticas a resaltar, se realizaron 20 Pistas de entrenamiento dirigidas a la prevención en terreno, en donde los/las servidores/as por medio de escenarios simulados practicaron técnicas seguras de campamento, ascenso y descenso de montaña, manejo de semovientes (mulas, caballos) y primeros auxilios. 
 Hábitos de vida Saludable: En el marco del plan de bienestar se llevaron actividades orientadas a hábitos de alimentación, actividad física, fortalecimiento de miembros inferiores como pie y tobillo para los/las servidores y servidoras que realizan misiones humanitarias.
 Riesgo Biomecánico: Se realiza capacitación en higiene postural a nivel Nacional, Inspecciones de puesto de trabajo a la población con sintomatología, Pausas activas y se entregaron los elementos ergonómicos como descansa pies y cojín.
 Riesgo Biológico: Se realizó capacitación a nivel Nacional en mordeduras y picaduras de animales venenosos, así como primeros auxilios en dicha situación.
 Emergencias: Se capacitó a toda la brigada de emergencias a nivel Nacional en primeros auxilios básicos, intermedios, autoprotección (Simulacro) y control del fuego, Adicionalmente se llevó a cabo los simulacros de autoprotección a nivel Nacional.
 Psicosocial: Se realizó la aplicación del tamizaje de batería de riesgo psicosocial, se entregó informe por parte del proveedor con los resultados y recomendaciones a tener en cuenta para la intervención de dicho riesgo durante la vigencia 2022.
 Ruta Covid-19: se realizó el seguimiento de 143 casos confirmados positivo para COVID-19 a nivel Nacional, adicionalmente se realizó el seguimiento y cierre de los casos sospechosos durante la vigencia. 
 Se realizó el trámite de priorización para la vacuna de COVID-19 en el aplicativo Mi Vacuna para el equipo de la DTPRI.
 Por otra parte, se realizó el seguimiento al proceso de vacunación de los servidores y servidoras, se cuenta con una población vacunada así: 76 % con el esquema completo (Primera y segunda dosis) 96 % con primera dosis.
 Exámenes médicos: Se realizaron 310 exámenes médico ocupacionales, dentro de los cuales se encuentran ingreso, periódicos y de egreso acorde con el profesiograma.
 Instalaciones: Se participó en la construcción de la ficha para la adecuación de la sede Central, donde se verifica los criterios mínimos de puestos de trabajo y de seguridad y salud en el trabajo. Adicionalmente, se trabajó en la construcción de las necesidades de almacenamiento para los equipos y herramientas de la DTPRI.
 Por otra parte, participó en las mesas de trabajo junto con la SAF en las adecuaciones de las sedes territoriales.
 Así mismo se dio inicio con las mediciones de iluminación a nivel Nacional.
 Recursos: se llevó a cabo la estructuración y ejecución de los contratos que soportan al SG-SST como lo son:
 Elementos de Protección Personal
 Exámenes Médicos Ocupacionales.
 Recarga y mantenimiento de extintores de sede central
 Pruebas Covid- 19 (3 contratos)
 Elementos de bioseguridad para la prevención del COVID-19 (5 contratos)
 Se llevó a cabo la planeación del simulacro de evacuación a nivel Nacional, el cual se llevará a cabo en la primera semana de octubre.
 Se realizó un avance del plan de mejoramiento del 83,3%.
  (Anexos: SUBDIRECCIÓN DE GESTIÓN HUMANA/16. Actividades Gestión Humana)</t>
  </si>
  <si>
    <t>Se presenta un amplio reporte de actividades del periodo en torno a bienestar y SG-SST, haciendo el detalle incluso mensual de las mismas.
Se reportan las evidencias concretas que dan cuenta del desarrollo del informe.</t>
  </si>
  <si>
    <t>Entre los retos encontrados se identificaron los siguientes:
 Lograr el cumplimiento de todas las actividades propiciando espacios de integración. 
 Lograr la realización de actividades cumpliendo los protocolos de bioseguridad
 Lograr que la virtualidad permita el contacto de la familia.</t>
  </si>
  <si>
    <t>17. Desarrollar las conversaciones que cuidan en cada uno de los equipos de la UBPD.</t>
  </si>
  <si>
    <t>En los meses de enero a marzo se llevaron a cabo 20 conversaciones que cuidan</t>
  </si>
  <si>
    <t>Agradecemos el detalle en el informe adjunto, la matriz facilita conocer los grupos, las fechas, temáticas y la forma en que se estpan desarrollando (virtual, presencial), puede ser adecuado conocer la información extraída de dicha actividad y analizar también si ha sido un obstáculo o ha facilitado el trabajo.  Sin embargo, la matriz sola como evidencia puede no ser aceptada, es importante tener listados de asistencia, actas, pantallazos etc...</t>
  </si>
  <si>
    <t>En los meses de abril a junio se realizaron conversaciones que cuidan con las territoriales de Montería, Tumaco, Buenaventura, Bogotá D.C, Medellín y Barranquilla a y las dependencias de Oficina Asesora Jurídica, Subdirección General Técnica y Territorial, Oficina Asesora de Planeación, Subdirección de Análisis, Oficina Asesora de Comunicaciones y Pedagogía y con la comisión caso Chameza</t>
  </si>
  <si>
    <t>Se reportan las evidencias de los meses de abril, mayo y junio respecto a las reuniones con equipos "conversaciones que cuidan",  en total se reportan 12.
Los soportes de asistencia son válidos como evidencia.</t>
  </si>
  <si>
    <t>Se realizaron conversaciones que cuidan en las sedes territoriales, Medellín, Tumaco, Barranquilla, Montería, Arauca, Quibdó, Florencia, Ibagué, Apartado, Sincelejo y Buenaventura, Equipo logística, y las dependencias, Subdirección General Técnica y Territorial, Oficina Asesora Jurídica- y Alistamiento comisión Arauca, equipo de cooperación, Alistamiento Comisión Curumani y OTIC.</t>
  </si>
  <si>
    <t>Se reportan las evidencias del tercer trimestre, con equipos territoriales, y dependencias de la SGTT, SAF y OAJ.   Así como el alistamiento de espacios para el siguiente periodo.</t>
  </si>
  <si>
    <t>En los meses de Octubre a Diciembre se realizaron las conversaciones que cuidan en las Territoriales como Cali, Dos Cucuta, Sincelejo, Mocoa dos veces, Arauca, Villavicencio Dirección General, y las dependencias de Oficina de Control Interno y Dirección de Prospección. También se realizaron en las siguientes comisiones: Debrifing Comisión Paz de Ariporo, Alistamiento Comisión Mocoa, Alistamiento, Comision Concepción - Labateca, Debriefing Comisión San Juanito, Debriefing Comisión Macayepos, Debriefing Comisión Entregas Dignas Sincelejo, Debriefing Comisión Mocoa, Alistamiento Comisión Lejanías, Debreifing Comisión Concepción - Labateca, Alistamiento Comisión Río Mejicano 
 Por otra parte para da cumplimiento con la meta programada se realizaron las siguientes conversaciones que cuidan: Alistamiento Comisión La Gabarra (Norte de Santander), Debriefing Comisión Samaná (Equipo la Dorada), Debriefing Comisión Caquetá, Debriefing Comisión Samaná (Equipo la Dorada), Debriefing Comisión Samaná, Comisión Alistamiento Berrio, Debiefing Comisión Berrio, Alistamiento Comisión Arauca, Debriefing Comisión Istmina. (Anexos: SUBDIRECCIÓN DE GESTIÓN HUMANA/16. Actividades Gestión Humana)</t>
  </si>
  <si>
    <t>Se presentan las evidencias de la actividad en el periodo final, trabajando con un numeroso grupo de equipos y dependencias.  Adicionalmente lse presentan los acompañamientos a los alistamientos de comisiones.</t>
  </si>
  <si>
    <t>En las conversaciones que cuidan existe la necesidad de poder llegar con mayor frecuencia a los diferentes equipos,.Existen dificultades de agenda para concertar, debido a la cantidad de comisiones y por otra parte se hace necesario evaluar su metodología con otras actividades y proceso que sean pertinentes a las necesidades de los equipos teniendo una gama de formas de llegar y metodologías que motiven y sean útiles a los equipos.</t>
  </si>
  <si>
    <t>18. Realizar procesos de atención individual (línea habla y escucha).</t>
  </si>
  <si>
    <t>De enero a marzo se han realizado 223 sesiones para 76 servidores y servidoras de la línea de escucha y habla. De estos casos, 24 han sido por seguimiento emocional por casos de Covid. (Anexo: Carpeta 18. Línea de escucha y habla)</t>
  </si>
  <si>
    <t>Entendemos la confidencialidad de la información relacionada con la presente actividad, sin embargo, la matriz adjunta es solo descriptiva de las llamadas y el acompañamiento realizado:   Es posible conocer un poco más sobre la actividad, cómo se realiza, quiénes, qué tipo de acompañamiento se genera? obstáculos que se hayan presentado?</t>
  </si>
  <si>
    <t>En los meses de abril a junio se llevaron a cabo las atenciones de la línea de habla  y escucha que se presentaron durante el trimestre, estas fueron realizadas por parte de los servidores del proceso de cuidado y los contratistas de OIM</t>
  </si>
  <si>
    <t>Se reportaron los registros de las actividades planteadas, 
Para este periodo no se cuantificó el avance para este reporte y no es fácil extraerlo de las evidencias pues la matriz presenta casos de meses por fuera del periodo.
Los soportes deben facilitar la lectura y ser fácilmente relacionados con las evidencias adjuntas.</t>
  </si>
  <si>
    <t>En los meses de julio a septiembre se realizarón 187 atenciones de la línea de escucha y habla</t>
  </si>
  <si>
    <t>Se reportaron los registros de las actividades planteadas, 
Para este periodo se cuantificó el avance para este reporte  en términos de atenciones en la línea de escucha y habla.</t>
  </si>
  <si>
    <t>Se llevaron acabo 758 atenciones de la línea de habla y escucha. (Anexos: SUBDIRECCIÓN DE GESTIÓN HUMANA/16. Actividades Gestión Humana)</t>
  </si>
  <si>
    <t>Se observa un fuerte aumento en atenciones de la línea habla y escucha, en comparación con periodos anteriores, lo cual es bastante positivo y debe analizarse en pro de profundizar estrategias de este tipo.   Se observa el informe que evidencia dichas actividades.</t>
  </si>
  <si>
    <t>Con la línea de habla y escucha existe una evaluación muy positiva y una alta demanda de atención pero el inicio del contrato hasta agosto limitó que algunos de los procesos psicosociales iniciados por los/las servidores/as fueran culminados en diciembre por cumplimientos de objetivos.</t>
  </si>
  <si>
    <t>19. Fortalecer las competencias en materia de cuidado (desarrollar grupos focales, talleres transversales y de habilidades sobre el cuidado).</t>
  </si>
  <si>
    <t>No se reporta avance</t>
  </si>
  <si>
    <t>No se reporta avance aunque la fecha de inicio de la actividad ya se dió, importante señalar las razones por las cuales no se tiene desarrollo de acciones.</t>
  </si>
  <si>
    <t>La actividad se encuentra programada para iniciar en el segundo trimestre del año.</t>
  </si>
  <si>
    <t>No se reporta avance por segundo periodo consecutivo.
La fecha de inicio de la actividad es desde enero de la presente vigencia, si se modifican las fechas esto debe ser reportado ´para el respectivo ajuste.</t>
  </si>
  <si>
    <t>Se llevó a cabo sección con la Territorial de Barrancabermeja.</t>
  </si>
  <si>
    <t>No es claro el reporte de la presente actividad.</t>
  </si>
  <si>
    <t>Desarrollo grupos focales con la Subdirección de Analisis e información, Medellín y Cali. (Anexos: SUBDIRECCIÓN DE GESTIÓN HUMANA/19. Grupos focales)</t>
  </si>
  <si>
    <t>En el presente periodo se reportaron acompañamientos con grupos como la subdirección de gestión de información, Medellín, Cali, con los respectivos soportes.</t>
  </si>
  <si>
    <t>Existe la necesidad de poder llegar con mayor frecuencia a los equipos y poder abarcar todo el nivel nacional y territorial.</t>
  </si>
  <si>
    <t>20. Apoyar la formación de los embajadores de cuidado en herramientas de contención emocional y primeros auxilios psicológicos y construcción de un sistema de cuidado emocional.</t>
  </si>
  <si>
    <t>Los días 9, 10 y 11 de junio se llevo a cabo reunión y capacitación de embajadores de forma presencial.</t>
  </si>
  <si>
    <t>Adicional a la información reportada, se tiene la matriz de embajadores de cuidado a nivel central y a nivel territorial, a este grupo de personas se les hizo la invitación a participar del programa y se inscribieron voluntariamente.
Ya se han iniciado las primeras sesiones de capacitación del equipo.
Las evidencias dan cuenta de la información de embajadores de cuidado.</t>
  </si>
  <si>
    <t>La actividad se cumplió en el anterior trimestre.</t>
  </si>
  <si>
    <t>Actividad finalizada en el periodo anterior.  La formación ya se completó.</t>
  </si>
  <si>
    <t>Actividad finalizada previamente.</t>
  </si>
  <si>
    <t>21. Construir conjuntamente con las direcciones y oficinas los mensajes claves para la divulgación de información administrativa, así como las campañas de difusión.</t>
  </si>
  <si>
    <t>SGH, OGC</t>
  </si>
  <si>
    <t>Durante el primer trimestres apoyamos la planeación, construcción y desarrollo de dos campañas de comunicación interna siguiendo solicitudes de la Oficina Asesora Jurídica. La primera campaña tenía como objetivo la presentación del Equipo de Prevención y Protección de la UBPD.
 Por su parte, la segunda campaña tiene como finalidad la sensibilización de servidores, servidoras y contratistas en torno a los riesgos de gestión en los que pueden incurrir sin darse cuenta.</t>
  </si>
  <si>
    <t>Se presenta el avance realizado en actividad permanente de la OACP, es importante relacionar información sobre dichas campasñas, qué se ha hecho? fechas? piezas? etc...que permitan conocer y entender más adecuadamente el objetivo de las mismas y las acciones llevadas a cabo.</t>
  </si>
  <si>
    <t>Se construyó y presentó el procedimiento de flujo de información, teniendo como base el procedimiento editorial diseñado con anterioridad, así como el manual de imagen y estilo. El procedimiento ya fue aprobado por la Jefe encargada de la Oficina, se debe modificar el formato para ponerlo en el solicitado por la OAP y así solicitar su inclusión en el Sistema de Gestión.</t>
  </si>
  <si>
    <t>Se presenta el borrador del procedimiento.
Se rcuerda que para su aprobación este debe entregarse a la Oficina Asesora de Planeación en el formato correspondiente, posterior a esto y con la aprobación del documento final, se publica en el sistema de gestión de la UBPD.
Es importante completar la actividad relacionada.
En el reporte del primer periodo se presentó información de campañas en las que se participó, para el presente periodo evaluado no se realizaron campañas para su reporte?</t>
  </si>
  <si>
    <t xml:space="preserve">Campañas
-          OTIC: Con la Oficina de Tecnologías para la información y las comunicaciones, se ha venido construyendo conjuntamente mensajes clave para posicionar en todxs lxs servidorxs de la Unidad de Búsqueda, el uso adecuado del correo electrónico y uso de dispositivos de almacenamiento interno.
-          Carta de valores: Construcción de mensajes clave con la Subdirección de Gestión Humana, para divulgar a nivel interno, los valores institucionales de la entidad.
-          Tips autocontrol: Construcción de piezas comunicativas con mensajes clave a divulgar, construidos por Control Interno.
-          Lx conoces: Esta campaña se construye en articulación con el equipo que se encargó de estudiar y evaluar la cultura organizacional de la entidad, y se puntualizó en el tema de desconocimientos mutuo y lejanía. Con esta campaña se pretende que los servidorxs de la entidad, reconozcan a cada uno de lxs funcionarios que hacen parte de la misma.
-          Campaña lanzamiento de la nueva sede – Con la Subdirección Administrativa y Financiera, se construyeron piezas comunicativas (gifs), para enunciar a lxs servidorxs de la Unidad de Búsqueda, el cambio de sede y nuevos espacios con los que se contarán.  
-          Pieza día de la juventud: Redacción de mensaje y construcción de pieza comunicativa en articulación con el equipo de Participación, en alusión al día de la Juventud.  
-          Pieza día de los pueblos indígenas: Pieza día de la juventud: Redacción de mensaje y construcción de pieza comunicativa en articulación con el equipo de Participación, en alusión al día de la Juventud.  
-           Se realizaron las gestiones necesarias en la revisión y ajuste del Procedimiento de Flujo de Información Interna para la construcción de piezas de comunicación, teniendo en cuenta que la nueva Jefa de la OACP se posesionó el 1 de septiembre y este documento debía pasar por una cuidadosa revisión por parte de ella. El procedimiento ya se encuentra publicado en el Sistema de Gestión. Se reporta el link de consulta (https://drive.google.com/drive/folders/12xRQXtj7Elc4BWO0VQ2k-vIrhbTzvuvd) y el correo de socialización: https://drive.google.com/drive/folders/1MVnGll6B7Jw1xlDJS1e5QDL1847rmcP5 </t>
  </si>
  <si>
    <t>Se reitera la necesidad de cerrar la actividad con la formalización del procedimiento.
Adicionalmente se presentan numerosas actividades de campañas al detalle, para la difusión solicitada en la actividad</t>
  </si>
  <si>
    <t xml:space="preserve">La Oficina Asesora de Comunicaciones y Pedagogía continúo apoyando la diagramación y el diseño de diversas piezas de comunicación según las necesidades manifestadas por cada una de las dependencias de la Unidad, lo cuál se ha hecho siguiendo paso a paso el procedimiento de Flujo de Información elaborado, para garantizar la adecuada gestión de cada una de las solicitudes realizadas y los compromisos adquiridos.
</t>
  </si>
  <si>
    <t>Es necesario obtener las evidencias necesarias de los reportes presentados para poder realizar una verificación válida de la información.  Aunque sea una actividad de carácter recurrente y que se visibilice en comunicados, piezas y campañas d ela UBPD para el presente reporte se requiere dicha evidencia.  En el caso de las carteleras digitales y la campaña de la  semana de seguridad no se presentan evidencias, si en las cápsulas.</t>
  </si>
  <si>
    <t>Uno de los principales retos que se presenta para la Oficina en materia de comunicación interna, es dar a conocer a todas las áreas solicitantes el alto flujo de solicitudes de diseño, diagramación, elaboración de capañas, así como la comprensión de que cada uno de estos procesos requiere un tiempo mínimo para poder llevarlo a cabo y a buen término. El equipo de diseño está conformado solamente por una persona de planta y un contratista, este año contamos con el apoyo adicional de una pasante en diseño que apoyó todos los temas de diseño a nivel interno.</t>
  </si>
  <si>
    <t>22. Diseñar y divulgar campañas y piezas comunicacionales para incentivar la comprensión del mandato de la unidad y difundir acciones y lineamientos que contribuyan a la mejora del clima organizacional.</t>
  </si>
  <si>
    <t>Se diseñó, ajustó y actualizó en las carteleras físicas, de los pisos 7,20 y 22, dos piezas comunicativas sobre el Mapa de Procesos y Tips de Ahorro de Energía.
 Se logró que desde este canal de comunicación interna, se manejara una misma línea editorial frente a imagen, color y tipografía en las piezas gráficas. Como dificultad se encontró que desde el área financiera y jurídica, esta línea no se ve identificada; por lo tanto, se considera pertinente posibilitar unos espacios con estas áreas, para consensuar un formato a la hora de publicar contenidos y hacer que esta información sea más digerible por lxs servidorxs. 
 A su vez, en la actualización de estas carteleras físicas, se visibilizó los procesos pedagógicos que se vienen desarrollando en los territorios con comunidades y servidores de la UBPD.</t>
  </si>
  <si>
    <t xml:space="preserve">Se evidencian acciones de comunicación para difundir gestiones de la UBPD y que acercan más a los servidores y servidoras al entendemiento de las mismas., el reporte es adecuado, presenta las dificultades que se presentaron en el desarrollo. </t>
  </si>
  <si>
    <t xml:space="preserve">Frente al Plan de comunicaciones internas, se presentó a la Dirección General el documento, para lo cual además se hizo una presentación del mismo y ya se iniciaron actividades propias del plan.
Frente a las actividades sugeridas, se ha venido trabajando en:
-          Estrategia de Intercambio de roles: Ya se construyó un documento con la estrategia de intercambio de roles y este fue aprobado por la Jefe de comunicaciones, en su momento Lina Toro y Andrea Carrasco, Jefe de la Subdirección General de Recursos Humanos. 
-          Capsulas informativas: Semanalmente se han venido construyendo las capsulas informativas, las cuales entrará en difusión todos los lunes de cada semana.
-          Magazín informativo: Se construyó la parrilla de contenidos para el Magazín y actualmente se está trabajando en la cortilla de entrada y cierre para el mismo.
-          Carteleras Digitales: Se actualizaron las carteleras digitales del UGI, pero aún se está actualizando el sistema para actualizar la de las oficinas Territoriales. </t>
  </si>
  <si>
    <t>Se presenta información relevante respecto al plan de comunicaciones internas y las actividades del mismo que ya se están desarrollando.
Es importante adjuntar las evidencias completas de la información reportada, incluso en el caso de las carteleras digitales, fotografías u otras piexzas pueden dar cuenta del avance desarrollado.</t>
  </si>
  <si>
    <t>Plan de comunicaciones internas:
El equipo de comunicación interna presentó a la Directora General la estrategia de comunicaciones, atendiendo las recomendaciones sugeridas previamente. Una vez finalizada la presentación, la directora sugirió ajustar el lenguaje, para que se tuviera en cuenta el enfoque de género.
Una vez realizados los ajustes, se envió al correo de la Directora la propuesta para su revisión y aprobación. Se ha venido trabajando en las siguientes actividades planteadas:
CARTELERAS DIGITALES
Para el mes de julio la Cartelera Digital de la Territorial de Medellín era la única que se encontraba
funcionando, de manera permanente. Con las demás pantallas se está adelantando, junto con la
Oficina de Tecnologías de la Información, la revisión del estado de conectividad, acceso a una
fuente de poder y las licencias de uso para conectarlas a la plataforma MagicInfo, a través de la
cual se programan desde Bogotá, todo esto para ponerlas en funcionamiento. Cabe anotar que ha
habido cambio de sedes tanto del nivel central, como de algunas territoriales, lo cual hace que
varias de las pantallas no estén conectadas. Otro de los inconvenientes que se registran son los
problemas de conexión a la internet en algunos lugares, al igual que la falta de luz.
Cada semana se lleva a cabo la programación de la Cartelera con la Cápsula Informativa y con las
piezas de las campañas que estemos divulgando.
Link de las Cápsulas Informativas del mes de Julio
https://youtu.be/2316jpvAPrY
https://youtu.be/xWPQTbnuZ4g
https://youtu.be/PJCrPOcOcOA
https://youtu.be/N3q811VXnaM
Link Cápsulas Informativas mes de agosto
https://youtu.be/PJCrPOcOcOA
https://youtu.be/N2j5AFLUCeo
https://youtu.be/z57KQc12K-E
https://youtu.be/iylIRfNZVj0
https://youtu.be/beYImYu2_P4
https://youtu.be/HeQMbrnSo-M
Link Cápsulas Informativas mes de septiembre
https://youtu.be/Go3_hHUUURI
https://youtu.be/32ozuHvCo_g
https://youtu.be/Yp7QAz1kjbM
Entre los meses de agosto y septiembre, en coordinación con la Oficina de Tecnologías de la
Información y sus enlaces en cada una de las Territoriales, logramos autorizar las licencias de
manejo de la plataforma MagicInfo y poner en funcionamiento 10 pantallas. También se hizo la
instalación de la pantalla en la cafetería, ubicada en el piso 28, de la sede central.
Hasta el momento hay 10 carteleras digitales funcionando de manera continua y seguimos con el
proceso de autorización y adecuación de las que hacen falta en las Territoriales. En cuanto a la
sede central, el proceso de adquisición de las nuevas pantallas, que cumplan con los
requerimientos de tamaño para su instalación, quedó aplazado para la vigencia 2022.
Las Carteleras Digitales siguen siendo programadas cada lunes con:
Cápsulas Informativas.
Videos de las diferentes acciones humanitarias.
Piezas de campañas que se estén llevando a cabo.
Videos de producción de la UBPD para la televisión.
Piezas de procesos y procedimientos de las diferentes áreas de la UBPD.
ESTRATEGIA INTERCAMBIO DE ROLES
Esta estrategia se diseñó para fortalecer el proceso de comunicación interna de la UBPD,
promoviendo un ejercicio de acercamiento a los diferentes roles que desarrollan compañeras/os
en otras dependencias y procesos. Se busca sensibilizar acerca del valor y la importancia de cada una de las personas y las tareas de la entidad, fortaleciendo la comunicación y el trabajo articulado
entre dependencias para un fin común que es la contribución a la búsqueda de personas dadas
por desaparecidas y la construcción de paz. Durante el tercer trimestre de 2021, se llevaron a cabo
reuniones con las áreas que, previa concertación, se habían escogido para participar en este
piloto. En las reuniones con los jefes de área se determinaron los días y las personas que iban a
participar en el intercambio, se grabaron los videos de invitación y bienvenida.
En el mes de septiembre ingresó la nueva jefe de la Oficina Asesora de Comunicaciones y
Pedagogía y, además, una de las integrantes del equipo de Comunicaciones Internas dio por
terminado su contrato. Por otro lado, la agenda de algunos de los jefes de área ha estado un poco
ocupada para poder llevar a cabo las reuniones de contextualización. Estas situaciones han hecho
que la estrategia tenga un retraso.
Esperamos que para el último trimestre de este año podamos dar inicio al intercambio de roles ya
que la estrategia ha tenido mucha acogida por lxs jefes de área y por la Dirección General.</t>
  </si>
  <si>
    <t>Amplio reporte de actividades para difundir, sin embargo es importnte no retrasarse en las reuniones con las dependencias para dar cumplimiento a la estrategia de roles.</t>
  </si>
  <si>
    <t xml:space="preserve">CARTELERAS DIGITALES
Para el ultimo trimestre del año se logró que 18 de las 22 carteleras que estaban instaladas funcionaran de manera constante. A través de estas carteleras semanalmente se informaba de las diferentes actividades de lxs servidores de la UBPD. Junto con la Oficina de Tecnologías hicimos seguimiento a las carteleras faltantes por conectar, algunas por cambio de sede y otras por falta de conectividad. En el mes de diciembre se llevó a cabo la adquisición de 5 pantallas que fueron ubicadas en la sede central y junto con las pantallas se solicitó la actualización del software MagicInfo con el cual se programan las carteleras. Para 2022 la Unidad de Búsqueda cuenta con 27 pantallas que se encuentran en las Territoriales, las Satelitales y la Sede Central, funcionando al 100%. Esto hará que las carteleras digitales se conviertan en uno de los canales más importantes por su inmediates y su versatilidad, logrando de esta forma liberar el correo electrónico.
ESTRATEGIA SEMANA DE LA SEGURIDAD DE LA INFORMACIÓN
La campaña comenzó con una semana de expectativa para la cual creé piezas para las mesas de la cafetería y los baños en donde, estaba segura, las personas no se encontraban en sus puestos de trabajo. Con la pregunta: Viniste a almorzar y viniste al baño respectivamente, complementado con: y no bloqueaste tu computador. Eso es como salir de tu casa y dejar la puerta abierta. Finalizando. Pretendía concientizar a lxs funcionarixs de la UBPD de la importancia de bloquear su computador al momento de abandonar su puesto de trabajo. Para completar esta campaña de expectativa se utilizaron rompetráfico en diferentes pisos de la sede central, donde aparecían preguntas como: sabes qué es Pishing o qué es un correo malicioso. Para lxs compañerxs de las Territoriales y Satelitales manejamos las mismas piezas a través de las Carteleras Digitales, protectores de pantalla y Banners en la Intranet. Para el inicio de la SSI enviamos a través del correo masivo tres piezas: el video de invitación a participar de la directora. El concurso que preparó el equipo de Seguridad de la Información y el perfil del primer ponente. En los días siguientes hasta el 12 de noviembre enviamos los perfiles de los ponentes a través del correo masivo al igual que la pieza de los concursos relámpago que programó el equipo de Seguridad de la Información. Con cada una de estas piezas se logró una campaña 360, en la que se incluyeron piezas innovadoras que llamaron la atención e invitaron a participar, aprender y ganar premios.
CAPSULAS INFORMATIVAS
Link de las Cápsulas Informativas del mes de Octubre
https://www.youtube.com/watch?v=Yp7QAz1kjbM
https://www.youtube.com/watch?v=JYb7ADUjFYI
https://www.youtube.com/watch?v=40wJAJBgsJ8
https://www.youtube.com/watch?v=JiCZuLNLcdI
https://www.youtube.com/watch?v=nosZs7NzP40
Link Cápsulas Informativas mes de Noviembre
https://www.youtube.com/watch?v=j_wP2pt3LUA
https://www.youtube.com/watch?v=Umg7Sy3VXXY
https://www.youtube.com/watch?v=Hj38nBkATOc
https://www.youtube.com/watch?v=qWr8Zy5AktU
Link Cápsulas Informativas mes de Diciembre
https://www.youtube.com/watch?v=oF1T5EUHKX0
https://www.youtube.com/watch?v=BwpHjAzbvgg
https://www.youtube.com/watch?v=vUB1wEEvZbQ
</t>
  </si>
  <si>
    <t>Es necesario obtener las evidencias necesarias de los reportes presentados para poder realizar una verificación válida de la información.  Aunque sea una actividad de carácter recurrente y que se visibilice en comunicados, piezas y campañas d ela UBPD para el presente reporte se requiere dicha evidencia.</t>
  </si>
  <si>
    <t>El principal reto en la divulgación de campañas y piezas comunicaciones fue lograr el funcionamiento continuo de todas las carteleras digitales tanto a nivel central como territorial. Se reconoce como logro el trabajo articulado con la OTIC puesto que han sido un soporte técnico importante para garantizar el funcionamiento de estos equipos en todas las sedes territoriales y en cada uno de los pisos del nivel central.</t>
  </si>
  <si>
    <t>23. Desarrollar talleres internos de profundización en los lineamientos de participación, reencuentros, entregas dignas y enfoques diferenciales y de género (mujeres y LGBTI).</t>
  </si>
  <si>
    <t>OGC, SGH</t>
  </si>
  <si>
    <t>Para esta actividad en el primer trimestre del año se realizarón actividades de planeación, que permitiera identificar como se desarrollarán las jornadas y aspectos básicos como la programación de fechas para las jornadas de socialización. Esta planeación se refleja en el POA de la DTPCVED</t>
  </si>
  <si>
    <t>Se evidencian labores de planeación, no obstante, en el Plan Operativo ya tienen una tarea que se encuentra vencida "Aprobar el documento de estrategia de profundización de lineamientos de la DTPCVED por parte de la Dirección de Participación" para el pasado 26/03/2021 y no se visualiza avance, así mismo, todo el Plan Operativo no cuenta con avance para los meses de febrero y marzo. 
Se sugiere artícular estas tareas del PO con la Subdirección de Gestión Humana de forma temprana durante la vigencia, mitigando en este caso, la acumulación de talleres a final de año</t>
  </si>
  <si>
    <t>Las actividades de profundización de lineamientos han estado relacionadas en primer lugar con las asesorías puntuales a los equipos territoriales, en los casos donde han existido inquietudes o donde se presentan casos o solicitudes que ameritan un dialogo mas profundo acerca de las acciones a implementar. Estas acciones de asesoria a los equipos territoriales se han dado principalmente de las entregas dignas, la incorporación de enfoques diferenciales y la participación. A su vez, se adelantaron dos ejercicios internos de gran relevancia en la profundización de los lineamientos "Intercambio de experiencias y saberes de entregas dignas" y "Hablemos de Reencuentro" , con los cuales se trabajo con diferentes actores de la entidad en la búsqueda de mejores respuestas de la entidad en estos temas, ademas de generar insumos para la actualización de los documentos de lineamientos.</t>
  </si>
  <si>
    <t>Se evidencian las sesiones de trabajo que han desarrollado durante el segundo trimestre. Frente a los soportes, se sugiere utilizar todos los campos de los formatos de actas de reunión, ya que no se están registrando algunos campos, como consecutivo de actas, firmas, compromisos, entre otros. Por otra parte, se sugiere consolidar la información más relevante producto de cada sesión, ejemplo, temática tratada, compromisos, mejores prácticas o logros desarrollados durante la sesión.</t>
  </si>
  <si>
    <t xml:space="preserve">En el tercer trimestre se avanzó con la estrategia de profundización de lineamientos de acuerdo con lo previsto, se realizaron cuatro reuniones con equipos territoriales para el abordaje de casos puntuales desde los lineamientos, estas actividades se llevaron a cabo con los Equipos Territoriales de Mocoa, Florencia, Sincelejo y Pasto, además se realizó un ejercicio de devolución y retroalimentación de los lineamientos con el Equipo Territorial de Cali, con el fin precisamente de hablar de las necesidades de desarrollo en los documentos de lineamientos de enfoques diferenciales para su revisión y actualización. Finalmente, la Dirección de Participación realizó una sensibilización de los lineamientos de enfoques diferenciales dirigido a los equipos de trabajo de Subdirección Administrativa y Gestión Humana. </t>
  </si>
  <si>
    <t>El avance concide con lo requerido por la actividad. para el último trimestre se sugiere establecer que dependencias y equipos territoriales aún faltan por esta profundización, así mismo, se sugiere establecer acciones de mejora para aquellos equipos, como el caso de la territorial Cali, que han retroalimentado los talleres realizados</t>
  </si>
  <si>
    <t>La estrategia de profundización de lineamientos de enfoques diferenciales y de género diseñada inicialmente como un proceso de intercambio entre diferentes duplas de los equipos territoriales, se ajustó por solicitud de la Subdirección General Técnica y Territorial, atendiendo a la disposición presupuestal y planes de trabajo y actividades proyectadas por los Equipos Territoriales en el marco del Plan de Choque que se implementó internamente en el segundo semestre de este año. 
 Así pues, la propuesta inicial de una jornada concentrada se orientó a la realización de jornadas de trabajo con cada equipo territorial, en las cuales se avanzaron en ejercicios prácticos que permitieron la reflexión e identificación de imaginarios sociales sobre los sujetos de especial protección que configuran escenarios de discriminación y exclusión en los territorios y que, desde la investigación humanitaria y análisis de contexto realizado, pueden estar asociados a hechos de desaparición en el marco del conflicto armado.
 De igual forma, se identificaron las estrategias y acciones adelantadas por los equipos territoriales para la incorporación de los enfoques diferenciales y de género en la garantía de la participación de las personas que buscan y el relacionamiento con organizaciones sociales; y sobre los planes regionales de búsqueda – en adelante PRB – formulados y avanzados, se trabajó en la incorporación de los EDyG de manera transversal, tanto en la investigación humanitaria y extrajudicial como en la garantía de la participación y articulación interinstitucional. 
 Las jornadas se desarrollaron con los Equipos Territoriales Barranquilla, Quibdo, Apartado, Guaviare, Sincelejo, Villavicencio, Monteria, Mocoa, Valledupar, Medellín y Bogota. Los equipos pendientes tendran jornadas en 2022</t>
  </si>
  <si>
    <t>En este trimestre se percibe un avance significativo para la profundización de los talleres, en especial para los sujetos de especial protección que configuran escenarios de discriminación, además de incorporar los enfoques diferenciales y de genero en la garantía de participación de las personas que buscan. 
 Se sugiere continuar con esta labor en el 2022, así mismo, se sugiere establecer cronogramas de trabajo con suficiente antelación, de tal forma, que los talleres sean agendados por quienes vayan a participar de forma temprana.
Finalmente, se sugiere incluir estos lineamientos y acciones dentro de la actualización a los procedimientos de la dirección técnica de participación a realizarse durante el primer semestre del 2022.</t>
  </si>
  <si>
    <t>Logros
 Jornadas de profundización con 11 equipos territoriales y tres jornadas con servidores y servidoras de la secretaria general 
 Sensibilización de servidores y servidoras de la secretaria general frente a los enfoques diferenciales y su incorporación en las actividades que realizan en el marco de su gestión laboral
 Las jornadas de profundización sirvieron para recoger insumos para la actualización y ajuste de los lineamientos de participación y enfoques diferenciales principalmente 
  Dificultades
 Las ocupadas agendas de los servidores y servidoras de los equipos territoriales dificultan la programación de las jornadas, esta situación se ve impactada por una gran cantidad de acciones de fortalecimiento que vienen realizando las diferentes áreas de la entidad</t>
  </si>
  <si>
    <t>24. Construir criterios y formas de relacionamiento con las organizaciones, colectivos, movimientos y plataformas.</t>
  </si>
  <si>
    <t>SGTT (DTM y ET), OACP</t>
  </si>
  <si>
    <t xml:space="preserve">Durante el primer trimestre se avanzó en la construcción del documento preliminar de criterios y formas de relacionamiento con organizaciones, colectivos, movimientos, plataformas y comunidades y se inició el proceso de socilización para la retroalimentación. Durante el proceso de construcción se han identificado aspectos que era necesario trabajar con otras dependencias y con los equipos territoriales, por esta razón se ha planteado que sea una construcción participativa, lo que implicará mas tiempo del planeado para su construcción, ampliando esta construcción al segundo trimestre de la vigencia. </t>
  </si>
  <si>
    <t>Frente al documento de relacionamiento que inició a construir la DTPCVED, es importante que consideren la existente de varios documentos elaborados en vigencias anteriores, siendo el caso por ejemplo del documento "Estrategias de relacionamiento institucional que visibilizan el valor agregado de lo humanitario en la búsqueda", así como del documento "Directrices Básicas de Relacionamiento de la UBPD", entre otras matrices construidas previamente por la Subdirección General, Técnica y Terrritorial. las cuales en su momento, buscaron potenciar mecanismos de relacionamiento interinstitucional para que la UBPD alcance un liderazgo en el marco de un sistema de búsqueda. Estos documentos facilarán el relacionamiento y mitigarán el riesgo de duplicar esfuerzos durante su construcción.
De acuerdo con las fechas previstas, la actividad ya se encuentra por fuera de los tiempos, en este sentido, se sugiere dar prioridad a la culminación del documento durante el primer mes del segundo trimestre para evitar que el resto de actividades o tareas asociadas se relenticen en la vigencia.</t>
  </si>
  <si>
    <t>Durante el segundo trimestre del año se avanzó en la consolidación del documento de criterios de relacionamiento, con los aportes de los equipos territoriales y teniendo en cuenta las experiencias en los relacionamientos que se han venido dando hasta el momento. Este documento se encuentra en su versión preliminar recogiendo los aportes de los servidores y servidoras de la UBPD para iniciar su implementación en el segundo semestre. 
 Teniendo en cuenta que este documento se esta construyendo de manera participativa, la actividad ha tomado mas tiempo del estimado en la planeación de inicio de la vigencia</t>
  </si>
  <si>
    <t>De acuerdo con los tiempos previstos para la actividad, no se dio cumplimiento ni en el primer ni en el segundo trimestre. En tal sentido, se sugiere dar prioridad a estos lineamientos y criterios para el 3er trimestre del 2021. Por otra parte, no se evidencia que hayan utilizado los insumos que indicamos en la retroalimentación del primer trimestre. "...es importante que consideren la existente de varios documentos elaborados en vigencias anteriores, siendo el caso por ejemplo del documento "Estrategias de relacionamiento institucional que visibilizan el valor agregado de lo humanitario en la búsqueda", así como del documento "Directrices Básicas de Relacionamiento de la UBPD", entre otras matrices construidas previamente por la Subdirección General, Técnica y Territorial. las cuales, en su momento, buscaron potenciar mecanismos de relacionamiento interinstitucional para que la UBPD alcance un liderazgo en el marco de un sistema de búsqueda". Por lo cual, se sugiere considerarlos para unificar criterios desde la SGTT</t>
  </si>
  <si>
    <t xml:space="preserve">Durante el tercer trimestre la Dirección de Participación recibió de once (11) Equipos Territoriales observaciones al documento orientador del relacionamiento con organizaciones, colectivos, movimientos y plataformas; las cuales fueron incorporadas al documento, además el documento fue remitido al equipo de prevención y protección de la entidad con el fin de recibir sus aportes frente a unos temas puntuales identificados. La versión ajustada del documento fue remitido a finales del mes de septiembre a la Directora de Participación para su revisión y continuar con el trámite con las demás dependencias de la entidad. </t>
  </si>
  <si>
    <t>Se sugiere poner a consideración de la SGTT el documento en construcción, lo anterior, considerando que desde esta instancia tambien se tiene relacionamiento con OCMP
Dentro de las referencias que tuvieron en cuenta para la elaboración del documento técnico, no se visualizan los documentos elaborados en vigencias anteriores por la SGTT, los cuales tienen relación por tematica de relacionamiento:
1. "Estrategias de relacionamiento institucional que visibilizan el valor agregado de lo humanitario en la búsqueda"
2. "Directrices Básicas de Relacionamiento de la UBPD",</t>
  </si>
  <si>
    <t>En el cuarto trimestre se avanzó en la incorporación de los aportes de las diferentes dependencias de la UBPD que tienen relacionamiento con organizaciones, colectivos, movimientos, plataformas y comunidades. Este documento fue terminado en su versión preliminar en diciembre de 2021 con el fin de ser revisado y aprobado por parte de la Subdirección de Gestión Técnica y Territorial. 
 La DTPCVED como líder de este proceso, avanzó en la revisión de un documento construido por la SGTT y la OAJ denominado “Mecanismos jurídicos Criterios para el relacionamiento con organizaciones de la sociedad civil en el marco de la suscripción de acuerdos de voluntades con la UBPD” con el fin de tener sintonía con el documento elaborado; de esta manera, de acuerdo a la revisión hecha por parte de la DTPCVED se sugirió que este documento se configure en un anexo. Para 2022 se espera definir este alcance.</t>
  </si>
  <si>
    <t>Pese a que la actividad se encontraba prevista para el primer trimestre de 2021, el avance final registrado da cumplimiento a la construcción prevista de los criterios y formas de relacionamiento con las organizaciones, colectivos, movimientos y plataformas. Frente a esto, se sugiere para el 2022 culminar el proceso de validación y aprobación del documento y hacerlo público a todas las partes interesadas.
Frente a la ruta de atención, se coincibe como un documento integral, gráfico e interactivo, el cual sirve de insumo para todas las personas que buscan. sin embargo, se sugiere indagar con las partes interesadas cómo se podría mejorar con el tiempo.
Por otra parte, se sugiere analizar e incluir estas acciones de la ruta dentro de la actualización a los procedimientos de la dirección técnica de participación a realizarse durante el primer semestre del 2022.</t>
  </si>
  <si>
    <t>Logros 
 Construcción del documento de relacionamiento con organizaciones, colectivos, movimientos, plataformas y comunidades. Este documento está en su última fase de revisión y aprobación
 Construcción de la ruta de participación en procesos de búsqueda para organizaciones, colectivos, movimientos, plataformas y comunidades
 Articulación con los equipos territoriales para mejorar los procesos de relacionamiento con organizaciones
 Implementación de convenios y red de apoyo, fortaleciendo las capacidades de las organizaciones en los procesos de búsqueda y sumando sus saberes y experiencias a los procesos de búsqueda y a la garantía de la participación de las personas que buscan
 Dificultades
 Los retrasos en las revisiones y aprobaciones del documento de relacionamiento con las organizaciones han dificultado poder socializar estos elementos importantes para el relacionamiento con las organizaciones</t>
  </si>
  <si>
    <t>25. Implementar planes de trabajo y/o mesas técnicas con organizaciones de la sociedad civil.</t>
  </si>
  <si>
    <t>Durante el primer trimestre se tuvo relacionamiento con 8 organizaciones, con las cuales se desarrollaron acciones relacionadas con: I) Acuerdos y definiciones para la continuidad del relacionamiento y proyección de planes de trabajo para el año 2021; II) Avanzar en el desarrollo de acciones enmarcadas en convenios adelantados; III) Reuniones para el inicio del relacionamiento y posibles escenarios de participación. Con seis de estas organizaciones ya se venia teniendo relacionamiento y con dos de ellas inicio en 2021.</t>
  </si>
  <si>
    <t>Se sugiere relacionar en el avance el nombre de las organizaciones con las cuales se ha tenido relacionamiento, en especial las nuevas efectuadas en el 2021. Por otra parte, se sugiere unificar los planes de trabajo y/o mesas técnicas en un solo archivo o herramienta que permita realizar seguimiento a las acciones proyectadas y a los compromisos que surgen en las reuniones con las organizaciones. De lo contrario, el seguimiento se dificultará y podrían incluso quedar compromisos sin ejecutar.</t>
  </si>
  <si>
    <t>En el marco del relacionamiento con las Organizaciones, Colectivos, Movimientos, Plataformas y Comunidades, se han venido trabajando con las organizaciones planes de trabajo que permitan implementar las acciones que son objeto de cada uno de estos relacionamientos, por esta razón se ha venido articulando internamente una estrategia que permita integrar todas las acciones de relacionamiento y conocer el estado de los compromisos que se asumen desde cualquier dependencia de la entidad. Para este fin se diseño un instrumento de reporte de las acciones que se viene administrando desde la Dirección de Participación y se esta trabajando con los Equipos Territoriales y el nivel central para lograr esta coordinación.</t>
  </si>
  <si>
    <t>Dentro del avance no se registran las organizaciones de la sociedad civil con las cuales se han materializado planes de trabajo y/o mesas técnicas, por lo anterior, es necesario que incluyan y pormenoricen que tipo de trabajo se ha realizado con las organizaciones para cada periodo. 
 Se resalta como hito adicional la construcción de la estrategia para integrar todas las acciones de relacionamiento y para conocer el estado de los compromisos, así como el diseño del instrumento de reporte de las acciones.</t>
  </si>
  <si>
    <t xml:space="preserve">En el tercer trimestre la UBPD logro el relacionamiento con 55 nuevas organizaciones, colectivos, movimientos, plataformas y comunidades, en el marco de 105 acciones de participación. Este relacionamiento hace parte de los acuerdos y planes de trabajo con estas organizaciones y comunidades, además de las instancias de participación de víctimas, donde también se están implementando estos acuerdos. Dentro de los aspectos mas importantes a resaltar en el marco de esta labor es la planeación que se viene dando de la participación de estos importantes actores en la construcción o implementación de los Planes Regionales de Búsqueda, como parte de las estrategias de participación de los planes. 
Es importante mencionar que la estrategia de articulación de las acciones de relacionamiento con organizaciones se viene implementando y producto de ella es la integración del relacionamiento con organizaciones que se desarrolla en los territorios, al reporte de la Dirección de Participación a través del indicador institucional número dos “Número de organizaciones, colectivos, movimientos, plataformas y comunidades a nivel nacional, internacional y territorial que se vinculan a los procesos de búsqueda”, con el cual se desarrollo un instrumento de reporte de estas acciones y que ha servido como insumo para mejorar la comunicación al interior de la entidad frente a la participación de las organizaciones en los procesos de búsqueda.  </t>
  </si>
  <si>
    <t xml:space="preserve">Dentro del avance cualitativo no es fácil entender con que organizaciones se tiene actualmente un Plan de trabajo o con cuales se desarrollan mesas de trabajo iniciales. Así mismo, los soportes remitidos no permiten entender el tipo de relacionamiento desarrollado. Para esto, se sugiere tabular la información contenida en las actas y listados de asistencia. De esta forma, se garantizará la estandarización y análisis de la información. Finalmente, se sugiere validar si dentro de los soportes requeridos no se encuentra información confidencial o reservada.
</t>
  </si>
  <si>
    <t>En el cuarto trimestre la UBPD avanzó en el relacionamiento con 54 organizaciones, colectivos, movimientos, plataformas y comunidades, adicionales a las 211 con las que se venia relacionando para garantizar la participación de estos actores, en los procesos de búsqueda y en la construcción y desarrollo de los planes regionales de búsqueda, llegando a 265 organizaciones vinculadas a procesos de búsqueda en 2021.
 Otros escenarios importantes de relacionamiento con las organizaciones se han dado en el marco de los enfoques diferenciales y de género, en la socialización de la información acerca de la búsqueda humanitaria y extrajudicial en escenarios como las mesas de participación efectiva de víctimas, juntas de acción comunal, comités, consejos y mesas defensoras de derechos humanos y de derechos de las víctimas del conflicto y la formulación, implementación y seguimiento a los Planes Regionales de Búsqueda.</t>
  </si>
  <si>
    <t>La celebración de convenios y la continuación de la red de apoyo, permiten afianzar la estrategia de participación con las organizaciones de la sociedad civil. 
Frente a esto, se sugiere elaborar una matriz en la cual se registren todos los convenios realizados con organizaciones de la sociedad civil. Esto permitirá realizar seguimiento periodico y unificado a planes de trabajo, compromisos y acciones a realizar en el marco de los mismos.</t>
  </si>
  <si>
    <t>Logros:
 Celebración e implementación de 16 convenios con organizaciones de la sociedad civil, para el fortalecimiento de la participación de las personas que buscan y de las organizaciones que aportan en la búsqueda 
 Implementación de una nueva fase de la red de apoyo, que fortalece las capacidades de las organizaciones que hacen parte de la red y acerca la UBPD a las personas que buscan en los territorios donde</t>
  </si>
  <si>
    <t>26. Implementar la estrategia Red de apoyo.</t>
  </si>
  <si>
    <t xml:space="preserve">Aunque para los tres primeros meses de la vigencia 2021 no se definieron acciones o avances en la implementación de la Red de Apoyo, es importante reportar los avances en materia de planeación de la contratación de las organizaciones que liderarán junto a la UBPD la fase 3 de esta estrategia. Se reportan como avances los estudios prevíos construidos en este primer trimestre. </t>
  </si>
  <si>
    <t>De acuerdo con el Plan Anual de Adquisiciones, el contrato de la fase 3 de la Red de Apoyo, iniciaría el 01 de abril, en este sentido, al 31 de marzo ya se debería contar por lo menos con el CDP del tema, por lo anterior, el estudio previo por si solo no refleja el avance de ejecución de acuerdo con los tiempos previstos. Se sugiere acelerar la contratación para llevar a cabo el proyecto durante el 2do trimestre de 2021.</t>
  </si>
  <si>
    <t>Para el 2021 la estrategia Red de Apoyo contará con la implementación de su tercera fase, durante el segundo trimestre del año se llevaron a cabo las actividades de preparación contractual para la firma de los convenios a través de los cuales se ejecutarán los nodos de: Apartadó, Barrancabermeja, Bogotá, Cúcuta, Medellín, San José del Guaviare, Sincelejo y Villavicencio.
 A continuación se relacionan las organizaciones que ejecutaran cada uno de los nodos: Bogotá, Villavicencio, San José del Guaviare y Sincelejo por la unión de las organizaciones Corporación Vínculos y el Colectivo Orlando Fals Borda; Nodo Apartadó y Medellín por las organizaciones Instituto Popular de Capacitación y la Organización Indígena de Antioquia; Nodo Barrancabermeja por la Corporación Desarrollo y Paz del Magdalena Medio con la Asociación de Red de Emisoras Comunitarias del Magdalena Medio y en el nodo Cúcuta por Corprodinco y Fedecomunal.
 Finalmente, señalamos que a 30 de junio se encuentran firmados tres de los cuatro convenios estimados y se espera el perfeccionamiento del cuarto convenio durante los primeros días del mes de julio</t>
  </si>
  <si>
    <t>Se valora y resulta la suscripción de los convenios con 3 de las 4 organizaciones que intervendrán en la Red de Apoyo. De acuerdo con lo anterior, se espera que para el tercer trimestre ya se cuente con avances en la implementación de la Red de apoyo y los convenios suscritos.
 Desde ya, se sugiere ir planeando labores precontractuales para la próxima vigencia relacionadas a la Red de Apoyo, lo anterior, considerando que en el año 2022 tendremos Ley de garantías, lo cual hará que los procesos contractuales tengan necesariamente que estar con suficiente antelación a finales del año 2021.</t>
  </si>
  <si>
    <t xml:space="preserve">En el tercer trimestre de la vigencia 2021, se logra la celebración de los convenios con las organizaciones implementadoras de la Red de Apoyo para 2021 y se da inicio a las actividades preparatorias y de implementación, avanzando en la socialización de los lineamientos de participación y enfoques diferenciales a las organizaciones, las reuniones o comites de inicio y de seguimiento para acordar los temas relacionados con los productos y acciones a desarrollar en el marco de esta estrategia. </t>
  </si>
  <si>
    <t>Se sugiere considerar que la implementación de la estrategia debe darse a mas tardar el 30 de noviembre de 2021. Para la siguiente vigencia, se sugiere para el 4to trimestre agilizar los trámites contractuales necesarios para garantizar que la Ley de garantias no afecte el normal desarrollo de las actividades en el marco de la fase III de la Red de Apoyo.</t>
  </si>
  <si>
    <t>Durante el último trimestre de 2021 la Red de Apoyo ejecutó las obligaciones pactadas en los convenios 151-170-171-172 del 2021 a través de los cuales se ejecutaron los 8 nodos que hicieron parte de la tercera fase de la estrategia: Apartadó, Barrancabermeja, Bogotá, Cúcuta, Medellín, San José del Guaviare, Sincelejo y Villavicencio.
 En estos meses los contratistas entregaron los registros asociados a cada una de las personas buscadoras vinculadas, el plan de trabajo de los procesos de búsqueda, las memorias de los encuentros, la investigación acordada con las coordinadoras territoriales y la sistematización del intercambio de experiencias al interior de los nodos y entre nodos.
 Es importante resaltar que los productos contienen información confidencial asociada a los diferentes procesos de búsqueda.</t>
  </si>
  <si>
    <t>De acuerdo con el avance registrado, se evidencia la implementación de la red de apoyo durante la vigencia. Los soportes al ser confidenciales no permiten generar sugerencias o mayor retroalimentación al respecto.
Este tipo de estrategias permite ampliar la capacidad disponible de revisión y análisis de los procesos de búsqueda en curso, además de garantizar la participación directa de organizaciones en los procesos de búsqueda.</t>
  </si>
  <si>
    <t>Logros: 
 *Los familiares y las personas que buscan se fortalecieron en sus condiciones de participación para la búsqueda, a través de las diferentes actividades planteadas en los convenios, tales como el intercambio y reconocimiento de experiencias de búsqueda, la apropiación sobre el mandato de UBPD y su carácter extrajudicial y humanitario. 
 *Gracias a que las redes de apoyo propiciaron un trabajo colaborativo entre las organizaciones se vieron fortalecidas en su trabajo y en el impacto del mismo.
 *Las metodologías implementadas por estas redes aportan elementos importantes para que el trabajo de la Unidad de Búsqueda se vea fortalecido en el marco de la participación en las diferentes acciones humanitarias de la búsqueda.
 *Las Redes de Apoyo desarrollaron actividades con las que se recogió información sobre las personas que buscan y sobre las personas dadas por desaparecidas, que contribuye a que la Unidad de Búsqueda tenga elementos que aportan en el marco de las acciones humanitarias de búsqueda que se sigan desarrollando.
 *Las Redes de Apoyo aportaron con el desarrollo de sus investigaciones en la caracterización de cementerios y lugares de disposición de cuerpos, información que contribuye a las líneas de investigación de los Planes Regionales de Búsqueda.
 *Contribuyeron a la caracterización de las personas que buscan, sus necesidades y expectativas.
 *Se constituyeron en espacios para el relacionamiento con líderes y organizaciones interesadas en la búsqueda de cada uno de los territorios en los que se ejecutó la estrategia.
 *Las Redes de Apoyo construyeron planes de trabajo para continuar con el relacionamiento y la investigación humanitaria y extrajudicial de la UBPD en cada uno de las solicitudes de búsqueda de las personas vinculadas.</t>
  </si>
  <si>
    <t>27. Implementar convenios con organizaciones, colectivos, movimientos, plataformas, para su fortalecimiento y participación.</t>
  </si>
  <si>
    <t xml:space="preserve">Durante el primer trimestre de 2021 se ha venido trabajando en la planeación y concertación de los convenios que se celebrarán durante esta vigencia con las organizaciones de la sociedad civil y organizaciones de comunidades étnicas. En este sentido se esta en proceso de planeación de los convenios con tres organizaciones de la sociedad civil y en el mes de abril se da continuidad a la concertación con los pueblos indigenas en el marco de una sesión con el Organo de Interlocución, de los detalles de estos convenios. </t>
  </si>
  <si>
    <t>Se requiere que dentro del avance se reflejen los nombres de las organizaciones, colectivos, movimientos, plataformas, con las cuales se están concertado los convenios, así mismo, se sugiere evaluar si dentro del año 2020 o anteriores, se llegaron a suscribir convenios, para determinar su grado de implementación y si aplica, continuar con la implementación durante la respectiva vigencia. De acuerdo con los tiempos previstos, se sugiere culminar la fase de planeación y suscripción de los convenios durante el primer mes del 2do trimestre, para poder concentrar esfuerzos en la implementación en lo que resta de la vigencia.</t>
  </si>
  <si>
    <t>En el segundo trimestre del año se viene implementando el convenio con ASFADDES y realizando todo el proceso precontractual para la celebración de cuatro nuevos convenios con organizacoines en el marco del fortalecimiento de la participación. Los cuatro conveniios que se espera celebrar son con ASOFAVIDA, Caribe Afirmativo, OPIAC y una representante de familiares en el exterior. Adicional a estos convenios se ha venido trabajando con MOVICE y Familiares Colombia, un dialogo para un posibe convenio que aún no esta definido y se viene acompañando a la COMADRE de AFRODES, en la gestión de un proyecto con la OIM, con la participación de la UBPD.</t>
  </si>
  <si>
    <t>El seguimiento evidencia un avance significativo para la suscripción de varios convenios con organizaciones, colectivos, movimientos, plataformas, para su fortalecimiento y participación. Se sugiere establecer estrategias para hacer un seguimiento consolidado efectivo a todos las acciones, actividades o compromisos que se deriven de los convenios suscritos.
 Se sugiere incluir dentro de las sesiones realizadas a las demás Direcciones técnicas, con el propósito de unificar criterios y buscar puntos en común a la hora de establecer acciones o compromisos con las organizaciones.</t>
  </si>
  <si>
    <t xml:space="preserve">Durante el tercer trimestre se logra la firma de los convenios con las organizaciones ASOFAVIDA, OMI VASTERAS, CARIBE AFIRMATIVO, FAMILIARES COLOMBIA - LINEA FUNDADORA y Fundación Solidaridad con los Presos Políticos. Estos convenios ya registraron las primeras acciones y concertaciones de planes de trabajo para su implementación y se han realizado acciones de fortalecimiento de los Equipos Territoriales para el acompañamiento y seguimiento a los convenios. </t>
  </si>
  <si>
    <t>Frente al avance, se sugiere crear alguna herramienta de seguimiento y control para cada uno de los convenios suscritos en la vigencia, esto permitirá realizar labores de seguimiento mensual a los compromisos de allí derivados. Finalmente, se sugiere realizar un listado de verificación con las asociaciones que se ha firmado convenios y con aquellas que aún no, pero que se requieren para esta o las siguientes vigencias.</t>
  </si>
  <si>
    <t>Los convenios celebrados en 2021, además de los convenios para la implementación de la red de apoyo, son:
 Convenio con ASFADDES 
 A continuación, presentamos algunos de los logros identificados:
 ● Delimitación de hipótesis sobre el paradero de las personas desaparecidas en el contexto de persecución política. 
 ● Documento analítico sobre un universo de 317 personas desaparecidas y documentadas por ASFADDES, que da cuenta de las características identitarias, los datos sobre la desaparición y consideraciones sobre su ubicación. El universo sistematizado está estandarizado con los parámetros del sistema UBPD.
 ● Espacios de intercambio con expertos en el periodo abordado (1980-1990) para consolidar las rutas de trabajo de las Líneas de investigación.
 ● Desarrollo de encuentros territoriales con víctimas asociadas de ASFADDES para la participación.
 A continuación, presentamos algunos de los retos identificados:
 ● Construcción de propósito común, así como el lenguaje para construcción de un diálogo político.
 ● Definición de metodologías en territorio para la construcción de confianza con los familiares integrantes de la Asociación. 
 Convenio con CORPORACIÓN REINICIAR
 A continuación, presentamos algunos de los logros identificados:
 ● Documento análisis de la desaparición forzada de integrantes de la Unión Patriótica en los departamentos de META Y HUILA (Caracterización del genocidio contra la Unión Patriótica, Análisis de casos a partir de las subregiones del PRB Meta, Análisis de casos a partir de las subregiones del PRB Ibagué y Caquetá, Algunas dificultades en el proceso de documentación de casos en el marco del convenio.
 ● Casos documentados:
 META: 41 
 HUILA: 16
 ● Encuentros colectivos presenciales (construcción de una memoria transformadora sobre los familiares desaparecidos
 A continuación, presentamos algunos de los retos identificados:
 ● Dar continuidad a la Mesa Estratégica Nacional con la participación de líderes/coordinadores en territorio de la Corporación.
 ● Estrategias de generación de confianza con familias o PRB UP, dado que se avanza con la intermediación de Reiniciar. 
 Convenio con MOVICE Cap. Bogotá 
 A continuación, presentamos algunos de los logros identificados:
 ● Se desarrolló una metodología para organizar y proteger el archivo familiar de la búsqueda, que puede ser implementada por la UBPD para avanzar en la documentación en espacios colectivos.
 ● Se implementó una metodología denominada “Vida y Obra” de las PDD que puede aportar información relevante para la búsqueda.
 ● Se propició un diálogo de intercambio de saberes sobre las experiencias de búsqueda de diferentes organizaciones que nos dará un documento de recomendaciones.
 ● Entregarán un documento inicial sobre patrones de macrocriminalidad relativa a la desaparición forzada en Bogotá y Cundinamarca durante el Conflicto armado interno (1958-2016) que sirvan de instrumento para la búsqueda de las personas desaparecidas forzadamente.
 ● Ha posibilitado espacios de fortalecimiento a la organización frente a herramientas de búsqueda, específicamente sobre documentación.
 A continuación, presentamos algunos de los retos identificados:
 ● Incorporar la información recogida en el marco de los PRB correspondientes
 ● Fortalecer el desarrollo de la mesa técnica con el Movice Bta. a partir de este proceso. 
 Convenio con ASOFAVIDA
 A continuación, presentamos algunos de los logros identificados:
 ● Identificación y compromiso de las familias de ASOFAVIDA con el Convenio y participaron activamente para el logro de los resultados para la región del Sarare
 ● Identificación de familiares y/o allegados de personas dadas por desaparecidas que aún no han tenido acompañamiento institucional y fueron remitidas al ET de Arauca.
 ● Documentación de nuevos casos de PDD y se amplió el radio de acción a otros tres nuevos municipios: Fortul, Tame y Arauquita
 ● Realización de encuentros sobre pedagogía y mandato de la UBPD con participación de lideresas de la Asociación de Mujeres buscando Caminos hacia el Futuro, Reconciliación y Paz AMUCAFRYP, Asociación de familias Resilientes del Conflicto Armado AFRECOA y Círculo de Mujeres Nosotras para Nosotras, con quienes se establecieron compromisos para continuar trabajo articulado, entre otros temas el de identificar casos de PDD en el territorio.
 ● Realización de difusión del Plan Regional de Búsqueda del Sarare y se entrega información básica sobre la UBPD.
 ● Se fortaleció la capacidad operativa, administrativa, logística y organizativa de ASOFAVIDA con la ejecución del Convenio
 A continuación, presentamos algunos de los retos identificados:
 ● Realizar coordinación para entrega de listado de PDD obtenida de las diferentes fuentes, dicho listado con información básica (nombres y apellidos, documento de identidad, sexo, enfoques étnicos, de género y diferenciales, fecha y lugar de hechos de desaparición) de acuerdo con los lineamientos de la UBPD.
 ● Capacitar a ASOFAVIDA en acciones de la DTPRI respecto a sitios de interés forense, en el diligenciamiento de los formatos para alimentar el universo de víctimas, entre otros.
 ● Fortalecer la articulación entre ASOFAVIDA y ET Arauca para ingresar información recolectada de sitios de disposición de cuerpos en el Registro Nacional de Fosas, Cementerios Ilegales y Sepulturas a través en la herramienta implementada por la UBPD para tal fin.
 ● Documento de análisis de la DF en la región del Sarare, Caracterización de las personas que buscan PDD y que hacen parte de ASOFAVIDA.
 Convenio con CARIBE AFIRMATIVO
 ● Esta es una acción afirmativa de la UBPD para las Persona LGBTI- El Enfoque de mayor subregistro de desapariciones 39 SB en la UBPD-:
 ● Se constituyó un Grupo de Expertas LGBTI con representación de 5 lideresas territoriales (5 regiones del país) que desarrollaron un ejercicio de investigación y acercamiento participativo con personas LGBTI en distintos municipios del Meta, Valle. Nariño, Putumayo, Bolívar y Antioquia, insumos necesarios para los PRB y ampliar la participación de personas LGBTI.
 ● El principal aprendizaje es que se está consolidando metodologías de investigación participativa para los PRB que no parte de las SB - El enfoque de mayor subregistro de desapariciones- sino de metodologías de trabajo comunitario que permitan desarrollar la búsqueda desde este Enfoque con participación de personas LGBTI.
 ● Esta acción afirmativa se enmarca en la Estrategia Nacional de Búsqueda LGBTI del PNB, donde el mayor desafío precisamente es consolidar una Red Nacional de Búsqueda Arcoíris -que permita precisamente avanzar en la generación de diálogos y espacios humanitarios para la búsqueda con personas LGBTI- 
 Convenio con FAMILIARES COLOMBIA LF 
 A continuación, presentamos algunos de los logros identificados:
 ● Se avanzó en el proceso de caracterización de PQB en Victoria y La Dorada Caldas y Puerto Salgar, que aporta a los PRB.
 ● Se estableció contacto con familiares en estos territorios. Presentación de los PRB
 ● Ingresamos de la mano de la organización a Puerto Salgar, esto ha permitido identificar elementos del contexto en términos de seguridad para avanzar en la búsqueda en este territorio.
 ● Compartieron información para la construcción de contexto y aporta en la documentación de los casos.
 ● Se avanzó en la organización del archivo de la organización en relación a las SB de Puerto Salgar, Victoria y La Dorada.
 ● Fortalecimiento de la organización y a sus afiliados con la construcción conjunta de metodologías.
 ● Establecimos un relacionamiento directo con las directivas de la organización en el territorio, logrando acuerdos con su directiva nacional.
 A continuación, presentamos algunos de los retos identificados:
 ● Incorporar la información recogida en el marco de los PRB correspondientes.
 ● Fortalecer el desarrollo de la mesa técnica con esta organización a partir de este proceso.</t>
  </si>
  <si>
    <t>La implementación de los convenios enunciados permiten evidenciar el esfuerzo que ha realizado la UBPD por canalizar todo el conocimiento que tienen las organizaciones, colectivos, movimientos y plataformas para fortalecer la participación en los procesos de búsqueda. 
Se sugiere elaborar una matriz en la cual se registren todos los convenios realizados con organizaciones, colectivos, movimientos y plataformas. Esto permitirá realizar seguimiento periodico y unificado a planes de trabajo, compromisos y acciones a realizar en el marco de los mismos.
 Finalmente, se sugiere incluir los retos evidenciados en los planes de trabajo de las OCMP y en los planes operativos de los PRB y de la DTPCVED para el 2022</t>
  </si>
  <si>
    <t>Logros: los resultados más importantes de la implementación de convenios con organizaciones de la sociedad civil, son:
 • Delimitación de hipótesis sobre el paradero de las personas desaparecidas en el contexto de persecución política. 
 • Documentos analíticos sobre personas desaparecidas y documentadas por las organizaciones, que den cuenta de las características identitarias, los datos sobre la desaparición y consideraciones sobre su ubicación. 
 • Espacios de intercambio con expertos para consolidar las rutas de trabajo de las Líneas de investigación.
 • Desarrollo de encuentros territoriales y escenarios para la participación de las personas que buscan.
 • Desarrollo de encuentros territoriales y escenarios de intercambio de saberes y experiencias en la búsqueda
 • Encuentros colectivos presenciales (construcción de una memoria transformadora sobre los familiares desaparecidos). 
 • Se desarrolló una metodología para organizar y proteger el archivo familiar de la búsqueda, que puede ser implementada por la UBPD para avanzar en la documentación en espacios colectivos.
 • Se implementó una metodología denominada “Vida y Obra” de las PDD que puede aportar información relevante para la búsqueda.
 • Socialización de planes regionales de búsqueda y de las maneras y mecanismos para participar en la construcción, implementación y seguimiento de dichos planes
 • Se constituyó un Grupo de Expertas LGBTI con representación de 5 lideresas territoriales (5 regiones del país) que desarrollaron un ejercicio de investigación y acercamiento participativo con personas LGBTI en distintos municipios del Meta, Valle. Nariño, Putumayo, Bolívar y Antioquia, insumos necesarios para los PRB y ampliar la participación de personas LGBTI.
 • Esta acción afirmativa se enmarca en la Estrategia Nacional de Búsqueda LGBTI del PNB, donde el mayor desafío precisamente es consolidar una Red Nacional de Búsqueda Arcoíris, que permita precisamente avanzar en la generación de diálogos y espacios humanitarios para la búsqueda con personas LGBTI.
 Dificultades:
 • Construcción de propósito común, así como el lenguaje para construcción de un diálogo político.
 • Definición de metodologías en territorio para la construcción de confianza con los familiares integrantes de las organizaciones.</t>
  </si>
  <si>
    <t>28. Construir e implementar estrategias de participación y relacionamiento con organizaciones, colectivos, movimientos, plataformas de enfoques diferenciales y de género.</t>
  </si>
  <si>
    <t>En el primer trimestre se avanzó en la construcción del documento de criterios de relacionamiento con el cual se busca orientar el trabajo con las organizaciones, colectivos, movimientos, plataformas y comunidades. A su vez, con respecto al relacionamiento con las organizaciones indígenas nacionales, se logró acordar durante el primer trimestre de 2021 el desarrollo de la sesión del órgano de interlocución y coordinación con el movimiento indígena para el mes de abril del presente año, que tendrá como objetivo definir conjuntamente la forma de operar los proyectos piloto referidos a: Desarrollo de componente pedagógico; Diagnóstico nacional sobre reflexiones, pensamientos y experiencias de resistencia sobre la desaparición de personas indígenas en el marco del conflicto armado; Censo Nacional de Personas Indígenas dadas por Desaparecidas que se incluirá en el Registro Nacional de Desaparecidos; y, Bases de datos con información geográfica sobre las fosas, sitios de sepultura y cementerios.
Como parte del relacionamiento con organizaciones nacionales defensoras de los DDHH de personas LGBTI, se construyó un Plan de Trabajo Nacional con Caribe Afirmativo, el cuál focalizará acciones para la participación y la búsqueda en los 7 departamentos del Caribe Colombiano, en Antioquia y en el Urabá, esto como parte de la estrategia de mitigación del subregistro de las solicitudes de búsqueda que involucren personas LGBTI, tanto quienes buscan como personas dadas por desaparecidas. De igual forma, se inició un proceso de articulación con la Mesa Nacional de Víctimas- Comité Temático LGBTI para la formación a representantes de víctimas LGBTI a nivel nacional en los lineamientos, este trabajo se realizará de manera conjunta con la Subdirección de Participación de la Unidad para las Víctimas. Por último, se inició un proceso de articulación con el Centro Nacional de Memoria Histórica para la articulación de un proceso de investigación sobre personas trans dadas por desaparecidas en Arauca, Cundinamarca y Tolima</t>
  </si>
  <si>
    <t>Debido a que se presentan avances y soportes similares entre las actividades 24 "Construir criterios y formas de relacionamiento con las organizaciones, colectivos, movimientos y plataformas" y 28. "Construir e implementar estrategias de participación y relacionamiento con organizaciones, colectivos, movimientos, plataformas de enfoques diferenciales y de género". se sugiere determinar cual es la diferencia marcada entre las dos actividades y su desarrollo para el resto de la vigencia, de tal forma, que se diferencien y no se dupliquen o reduzcan esfuerzos, especialmente en temas de relacionamiento. 
Por otra parte, frente al trabajo desarrollado con Caribe Afirmativo, el soporte no refleja un Plan de Trabajo Nacional, sino un documento presentado por Caribe Afirmativo y Colombia Diversa denominado "Qué es la violencia por prejuicio y cómo mitigar el subregistro de casos de personas LGBT dadas por desaparecidas en la UBPD". En este sentido, es necesario ajustar el avance o remitir el respectivo soporte.</t>
  </si>
  <si>
    <t>Durante el segundo trimestre se continúa trabajando en el documento de criterios de relacionamiento con organizaciones, colectivos movimientos y plataformas, que se viene construyendo de manera participativa. A su vez, Se avanzó en la concertación y la construcción de los estudios previos del Convenio Grupo de Expertos LGBTI con Caribe Afirmativo -Alianza Voces LGBT- para desarrollar el fortalecimiento de la participación de liderazgos regionales y la búsqueda de personas LGBTI dadas por desaparecidas y se socializaron los Lineamientos LGBTI a Colombia Diversa y se acordó instalar una Mesa Técnica Nacional, y por último, se avanzó en la definición y preparación de la Mesa Técnica Nacional UBPD Caribe Afirmativo a instalarse en Montes de María en el mes de julio.
 Así mismo, se avanzó en el proceso de participación y relacionamiento con el Colectivo de Mujeres Afrocolombianas LA COMADRE de AFRODES, con quien se realizarán 10 encuentros colectivos en todo el país para incorporar la apuesta de género y el enfoque afro en el proceso de búsqueda colectiva de estas mujeres. Adicionalmente, se apoyó y asesoró el proceso de entrega digna de una mujer combatiente desaparecida. 
 En el mes de abril los días 8 y 9, se llevó a cabo sesión del Órgano de Interlocución donde se acuerdo que en el transcurso del año 2021 se implementarán las siguientes acciones - Desde Pedagogía: promover la reflexión y el pensamiento propio sobre la desaparición y la búsqueda con los pueblos indígenas que se prioricen para el pilotaje. - En el Proyecto de Fosas: identificar y caracterizar las zonas de búsqueda por piloto a partir de fuentes de información secundaria. 
 Finalmente se destaca la firma del convenio entre la UBPD y Los Pueblos Indígenas: en el mes de junio 2021 se llevó a cabo firma convenio. Pilotaje de actividades priorizadas en el Protocolo de Relacionamiento y Coordinación</t>
  </si>
  <si>
    <t>Se resaltan todas las acciones de planeación propuestas para el relacionamiento con organizaciones, colectivos, movimientos, plataformas de enfoques diferenciales y de género. En este sentido, se esperaría que todos los convenios fueran suscritos durante el tercer trimestre y a su vez, iniciara su implementación para lo que resta de vigencia.
 Se sugiere estandarizar el uso de actas de reunión, ya que no hay una secuencia de temas o de actas, las cuales permitirían entender la traza de cada compromiso o acción registrada.</t>
  </si>
  <si>
    <t>Durante el tercer trimestre se continúa trabajando en el documento de criterios de relacionamiento con organizaciones, colectivos movimientos y plataformas, que se viene construyendo de manera participativa. A su vez, Se avanzó en la firma del Convenio con Caribe Afirmativo para desarrollar el fortalecimiento de la participación de liderazgos regionales y la búsqueda de personas LGBTI dadas por desaparecidas y se socializaron los Lineamientos LGBTI a Colombia Diversa y se han realizado cuatro sesiones de trabajo para el cumplimiento del plan de acción acordado y las primeras acciones de implementación del convenio. 
Así mismo, se avanzó en el proceso de preparación para los diálogos concertados con el Colectivo de Mujeres Afrocolombianas LA COMADRE de AFRODES, con quien se realizarán 10 encuentros colectivos en todo el país para incorporar la apuesta de género y el enfoque afro en el proceso de búsqueda colectiva de estas mujeres. Esta actividad de preparación se realizó con los Equipos Territoriales de Arauca, Quibdó, Cali, Tumaco, Cartagena, Barranquilla y Apartadó. 
En el mes de julio se realizo la sesión con Organizaciones Indígenas de Colombia para la construcción del plan de operativización del Plan Nacional de Búsqueda. En esta reunión participaron ONIC, OPIAC, AICO, CIT y el CRIC. Así mismo se realizó la concertación del plan de trabajo con el resguardo San Lorenzo en correspondencia a compromisos adquiridos en el marco del proceso de trámite de medidas cautelares.
Finalmente, se resalta la firma del convenio con OPIAC para la implementación de acciones en el marco del Protocolo de Coordinación y Relacionamiento con Pueblos Indígenas, el cual contará con la participación de las organizaciones: AICO, ONIC, CIT, Gobierno Mayor y CRIC, además de la OPIAC. Para la implementación del convenio se llevaron a cabo siete reuniones preparatorias con la participación de los Equipos Territoriales donde se implementaran las acciones del convenio</t>
  </si>
  <si>
    <t>El avance da cuenta de la construcción e implementación de estrategias de participación y relacionamiento con organizaciones, colectivos, movimientos, plataformas de enfoques diferenciales y de género. Se sugiere crear alguna herramienta de seguimiento y control para cada uno de los convenios suscritos en la vigencia, esto permitirá realizar labores de seguimiento mensual a los compromisos de allí derivados.</t>
  </si>
  <si>
    <t>Durante el cuarto trimestre se terminó de construir el documento de criterios de relacionamiento con organizaciones, colectivos movimientos y plataformas, que se viene construyendo de manera participativa y esta pendiente de su aprobación por parte de la Subdirección General y la Dirección General. A su vez, Se avanzó en la implementación del Convenio con Caribe Afirmativo para desarrollar el fortalecimiento de la participación de liderazgos regionales y la búsqueda de personas LGBTI dadas por desaparecidas y se socializaron los Lineamientos LGBTI a Colombia Diversa y se han realizado cuatro sesiones de trabajo para el cumplimiento del plan de acción acordado y las primeras acciones de implementación del convenio. 
 Con apoyo de la OIM se realizaron 10 encuentros colectivos en todo el país para incorporar la apuesta de género y el enfoque afro en el proceso de búsqueda colectiva de estas mujeres y se concertaron líneas de acción en el marco de los PRB. 
 En el enfoque de niños, niñas, adolescentes y jóvenes y bajo el principio del interés superior del Niño, se brindó asesoría técnica y se interlocuto con organizaciones defensoras de los DDHH de los Niños para impulsar el desarrollo de esta estrategia en el PNB. Se realizó en articulación con BENPOSTA y COALICO encuentros con jóvenes de distintos lugares del país para el aporte de información para la búsqueda de las personas dadas por desaparecidas en el marco de la Columna Móvil Arturo Ruiz y la Operación Berlín. 
 En el enfoque de discapacidad se forjó una ruta de relacionamiento y diálogo que permita consolidar una Mesa Técnica nacional que impulse la implementación de los Lineamientos Técnicas en las acciones humanitarias y extrajudiciales de búsqueda de personas dadas por desaparecidas. Con este propósito se desarrollaron diálogos para la construcción de un plan de trabajo con PAIIS de la Universidad de los Andes y el Centro de Diversidad de la Universidad Nacional.
 En el enfoque étnico indígena Se llevaron a cabo cuatro (4) espacios del Órgano de Interlocución, del cual participaron las 6 organizaciones nacionales de los pueblos indígenas: ONIC, OPIAC, AICO, Gobierno Mayor, CIT y CRIC. Además, se desarrollaron acciones con las comunidades de SAN LORENZO, que para el segundo semestre de 2021 el resguardo San Lorenzo y la UBPD concertaron plan de trabajo para realización de prospecciones y posible recuperación de cuerpos de personas dadas por desaparecidas. Finalmente, se resalta la implementación de un convenio con la OPIAC para la realización de acciones definidas en el marco del protocolo de relacionamiento y coordinación con pueblos indígenas.</t>
  </si>
  <si>
    <t>Se evidencia relacionamiento permanente con las organizaciones, colectivos, movimientos y plataformas de enfoque diferencial y de genero. 
Se sugiere incluir dentro de los planes operativos del 2022 las las apuestas de género y el enfoque afro en el proceso de búsqueda colectiva de las mujeres con quienes tuvieron relacionamiento, así como las lineas de acción que fueron concertadas en el marco de los PRB.
Finalmente, se sugiere realizar un directorio nacional con las OCMP que la UBPD ha tenido relacionamiento desde que inició su mandato
Hacieron falta por incluir algunos soportes para los encuentros y sesiones enunciados en el avance.</t>
  </si>
  <si>
    <t>Logros
 Implementación de convenio con la organización Caribe Afirmativo, como acción afirmativa de la UBPD para las Personas LGBTI. El Enfoque con mayor subregistro de desapariciones, hasta el momento se han identificado 39 solicitudes de búsqueda en la UBPD. Esta acción afirmativa se enmarca en la Estrategia Nacional de Búsqueda LGBTI del PNB, donde el mayor desafío precisamente es consolidar una Red Nacional de Búsqueda Arcoíris, que permita precisamente avanzar en la generación de diálogos y espacios humanitarios para la búsqueda con personas LGBTI.
 Se constituyó un Grupo de Expertas LGBTI con representación de 5 lideresas territoriales (5 regiones del país) que desarrollaron un ejercicio de investigación y acercamiento participativo con personas LGBTI en distintos municipios del Meta, Valle. Nariño, Putumayo, Bolívar y Antioquia, insumos necesarios para los PRB y ampliar la participación de personas LGBTI.
 Se firmó un convenio con la Organización Nacional de Pueblos Indígenas de la Amazonia Colombiana (OPIAC), en el cual también participaron para su implementación, las organizaciones Autoridades Indígenas de Colombia (AICO), Gobierno Mayor, Consejo Regional Indígena del Cauca (CRIC), Organización Nacional Indígena de Colombia (ONIC) y Confederación Indígena Tayrona (CIT). En el marco de este convenio se desarrollaron las acciones en 2021 para la implementación del protocolo de coordinación y relacionamiento con pueblos indígenas.
 Se avanzó en la implementación de la ruta metodológica de la consulta previa con comunidades negras, afrocolombianas, raizales y palenqueras; para trabajar el protocolo de relacionamiento con estas comunidades. Para la realización de las asambleas y otras acciones en el marco de esta consulta, se firmó un convenio con la Unión Temporal Ser Negro es más Pacifico. 
 Con apoyo de la OIM se realizaron 10 encuentros colectivos en todo el país para incorporar la apuesta de género y el enfoque afro en el proceso de búsqueda colectiva de estas mujeres y se concertaron líneas de acción en el marco de los PRB. 
 En el enfoque de niños, niñas, adolescentes y jóvenes y bajo el principio del interés superior del Niño, se brindó asesoría técnica y se interlocuto con organizaciones defensoras de los DDHH de los Niños para impulsar el desarrollo de esta estrategia en el PNB. Se realizó en articulación con BENPOSTA y COALICO encuentros con jóvenes de distintos lugares del país para el aporte de información para la búsqueda de las personas dadas por desaparecidas en el marco de la Columna Móvil Arturo Ruiz y la Operación Berlín.</t>
  </si>
  <si>
    <t>29. Realizar la caracterización de las personas que buscan desde los enfoques diferenciales y de género (mujeres y LGBTI).</t>
  </si>
  <si>
    <t>SGTT (DTM y ET), OGC, DTIPLB</t>
  </si>
  <si>
    <t>Se avanzó en la definición de los alcances del proceso de caracterización que tiene como objetivo general “Realizar la caracterización desde los EDyG [mujeres y personas LGBTI] de las personas que buscan, incorporando una mirada interseccional y territorial de cada una de las categorías propuestas”. En este marco, se está elaborando una propuesta que busca dar continuidad al proceso de caracterización de personas que buscan adelantado en la vigencia 2020, y que incorporará para el 2021, la perspectiva de los EDyG [mujeres y personas LGBTI]. Los avances hacen parte de un documento en versión preliminar que se viene construyendo participativamente al interior de la entidad</t>
  </si>
  <si>
    <t>Frente al avance presentado y de acuerdo con la intención de articular esfuerzos y acciones para llevar a cabo la caracterización de manera integral, entre la DTPCVED y la OGC, se sugiere evaluar los tiempos previstos en el documento denominado "PROCESO METODOLÓGICO XXX-XX-001. Versión X" , lo anterior, considerando que se refieren a 9 meses, estando este documento aún en versión borrador. Lo cual llevaría a entender que no alcanzaría a culminar en la vigencia o tendría que acelarse el curso de acción para su respectiva implementación.
Por otra parte, si bien tienen previsto ligar la caracterización de usuarios realizada en el 2020 con la caracterización de enfoques diferenciales y de género (mujeres y LGBTI), es necesario que esta última se desagregue y particularice de forma independiente como producto del 2021</t>
  </si>
  <si>
    <t>Durante el segundo trimestre de la vigencia 2021, en coordinación entre la Oficina de Gestión del Conocimiento y la DTPCVED, se elaboró una metodología para la caracterización de las personas que buscan desde los enfoques diferenciales y de género (mujeres y LGBTI). Este metodología tiene una perspectiva cualitativa con el diseño de la cartilla titulada “Caracterización de particularidades, necesidades, expectativas y percepciones frente a la labor humanitaria y extrajudicial de la UBPD de las personas que buscan a sus seres queridos desaparecidos en razón y contexto del conflicto armado, desde la perspectiva interseccional de los enfoques diferenciales y de género (mujeres y LGBTI)”; y, cuantitativa con el diseño del instrumento “Instrumento de Caracterización de Particularidades, Necesidades y Expectativas”. Este grupo de interés a caracterizar lo integran familiares o allegados de las personas dadas por desaparecidas que han realizado una Solicitud de Búsqueda directa a la UBPD, y que, además, han participado en los diálogos de asesoría, orientación y fortalecimiento realizados por la DTPCVED y los Equipos Territoriales. Asimismo, la caracterización se realizará a través de la implementación de la tercera fase de la Red de Apoyo que lidera la DTPCVED y los equipos territoriales en las ciudades de: Apartadó, Barrancabermeja, Bogotá, Cúcuta, Medellín, San José, Sincelejo y Villavicencio. Durante los meses de julio a octubre, se implementarán las fases de recolección y sistematización de la información y análisis de la información.</t>
  </si>
  <si>
    <t>Se sugiere analizar la metodología escogida para seleccionar la muestra de la caracterización y percepción de familiares de personas dadas por desaparecidas. Lo anterior, considerando que no es congruente con el Universo de PDD encontrado a la fecha en la UBPD. Así mismo, cabe recordar que la caracterización está contemplada para los enfoques diferenciales y de género (mujeres y LGBTI). En este caso, se sugiere considerar las cifras de estas poblaciones para garantizar que el ejercicio de percepción no se encuentre sesgado o limitado.</t>
  </si>
  <si>
    <t xml:space="preserve">Durante el tercer trimestre se dio inicio a los talleres y ejercicios con Equipos Territoriales y otras dependencias de la entidad para la socilización de la metodología y su desarrollo, con el fin de ir consolidando la información recogida en esta caracterización. Las actividades desarrolladas en este periodo se realizaron con los Equipos Territoriales de Bogotá, Barrancabermeja, Arauca y Yopal, ademas de mantener un ejercicio constante con la Oficina de Gestión del Conocimiento. Con los insumos recopilados en estas jornadas se avanzará en la costrucción del informe de caracterización. </t>
  </si>
  <si>
    <t>el avance cualitativo no corresponde con los soportes remitidos, lo anterior, considerando que acá se señala que han iniciado con los "talleres y ejercicios con equipos territoriales y otras dependencias...", sin embargo, dentro de los soportes únicamente se encuentra el documento denominado "CARACTERIZACIÓN DE LAS PERSONAS QUE BUSCAN DEL PLAN REGIONAL DE BÚSQUEDA CAQUETÁ CENTRO". Se sugiere incluir en la carpeta los soportes que realmente den cuenta de los talleres enunciados. Se espera que los resultados de la caracterización se culminen el último trimestre del 2021.</t>
  </si>
  <si>
    <t>Durante el último trimestre de la vigencia 2021 en la estrategia caracterización de las personas que buscan desde los enfoques diferenciales y de género (mujeres y LGBTI), en coordinación entre la Oficina de Gestión del Conocimiento y la DTPCVED, se avanzó en la realización del proceso de caracterización adelantado en el marco del convenio con la organización Familiares Colombia, que consistió en: “Acompañar 90 personas participantes y liderar los espacios de necesidades y expectativas de los talleres cualitativos de caracterización en Puerto Salgar, la Dorada y Victoria Caldas en atención a las obligaciones, específicamente la obligación 9: “Realizar tres talleres que se desarrollarán en cada uno de los territorios a saber: Puerto Salgar (Cundinamarca), La Dorada y Victoria (Caldas) (…)”adquirida en el marco del convenio 241-2021-UBPD entre la UBPD y la Organización Familiares Colombia Línea Fundadora cuyo objetivo es “ Aunar esfuerzos entre la Asociación Familiares Colombia Línea Fundadora por los Desaparecidos Forzadamente en Colombia – FAMILIARES COLOMBIA LF y la Unidad de Búsqueda de Personas dadas por Desaparecidas en el contexto y en razón del conflicto armado -UBPD que contribuyan a la búsqueda de personas dadas por desaparecidas en el contexto y en razón del conflicto armado, así como, generar mecanismos de fortalecimiento a la participación de las personas, familiares y colectivos que buscan a personas dadas por desaparecidas asociados a dicha organización”. Asimismo, se realizó el acompañamiento al proceso de caracterización de personas que buscan, con la organización Asociación Comunitaria Pro Desarrollo Social ACOPRODES- de Manaure – Cesar, que tuvo como objetivo: “Liderar los espacios de enfoques diferenciales de los talleres cualitativos para caracterización de las particularidades, necesidades, expectativas de las personas que buscan a sus seres queridos desaparecidos en razón y contexto del conflicto armado, asociadas a la Asociación Comunitaria Pro Desarrollo Social ACOPRODES- de Manaure - Cesar, a partir de un taller de identificación y reconocimiento de la experiencia de búsqueda, así como de los significados, impactos (económicos, emocionales, físicos, espirituales, relacionales, otros) y mecanismos y estructuras de apoyo durante la búsqueda”. Finalmente, se realizó la sistematización de la información cuantitativa y cualitativa recogida durante el proceso, y se elaboró el informe final “Caracterización de particularidades, necesidades, expectativas y percepciones frente a la labor humanitaria y extrajudicial de la UBPD de las personas que buscan a sus seres queridos desaparecidos en razón y contexto del conflicto armado, desde la perspectiva interseccional de los enfoques diferenciales y de género (mujeres y LGBTI)”.</t>
  </si>
  <si>
    <t>La caracterización realizada permite entender a las personas que buscan desde los enfoques diferenciales y de género desde su propia óptica. Estos ejercicios denotan el acercamiento de la UBPD a las personas que buscan.
Frente al documento que resultó, no queda claro el método de muestreo estadístico utilizado, frente a esto, se sugiere evaluar y de ser posible ampliar la muestra utilizada para próximas caracterizaciones, lo anterior, considerando que para este caso se realizó únicamente con las organizaciones vinculadas contractualmente con la UBPD a través de la estrategia Red de Apoyo.</t>
  </si>
  <si>
    <t>Se diseñó e implementó una metodología para la caracterización de las personas que buscan, que se aplicó a una muestra representativa y que podrá ser utilizada por la entidad para los ejercicios de caracterización que se lleven a cabo en adelante, por ejemplo, en las caracterizaciones que se adelanten en el marco de la formulación de los planes regionales de búsqueda
 Se logra un trabajo detallado de caracterización y de identificación de elementos relevantes a la hora de conocer a las personas que buscan y poder definir acciones y estrategias mas pertinentes y oportunas
 Dificultades
 La metodología requería un equipo de trabajo para su implementación que no es fácil consolidar entre los servidores y servidoras de la entidad, teniendo en cuenta las cargas laborales. En este sentido el trabajo se apoyó en el trabajo que se venía realizando con las organizaciones en el marco de los convenios.</t>
  </si>
  <si>
    <t>30. Coordinar con los Equipos Territoriales las acciones necesarias para garantizar la participación y generar las condiciones necesarias para ello.</t>
  </si>
  <si>
    <t xml:space="preserve">Durante los meses de enero y febrero la entidad trabajó en la planeación de las acciones y la coordinación entre dependencias y equipos territoriales para el cumplimiento de dicha planeación. A partir de estos ejercicios de planeación se realizó una reunión en el mes de marzo para la socialización de los indicadores de la DTPCVED, las metodologías de reporte y las metas territoriales. </t>
  </si>
  <si>
    <t>Es preciso indicar que el soporte remitido no guarda concordancia con la reunión efectuada en el mes de marzo, en este caso, se esperaría un acta de reunión o un plan de trabajo con sus respectivos compromisos para garantizar la participación y generar las condiciones necesarias para ello. Para el próximo avance se sugiere reportar cómo se están llevando a cabo las condiciones, logros y dificultades de la participación en el territorio.</t>
  </si>
  <si>
    <t>En el segundo trimestre de 2021, se ha venido trabajando con los Equipos Territoriales en todos los aspectos relacionados con la particpación y se ha generado una mayor y mejor articulación gracias a los espacios generados por la Subdirección General, Técnica y Territorial. Esta articulación ha permitido la retroalimentación de los ejercicios que viene adelantando la Dirección de Participación en el nivel central y a reformular algunas de las acciones y formas de relacionamiento con los equipos territoriales, como el cambio de figura de referentes territoriales a referentes tematicos desde la Dirección de Participación hacia los Equipos Territoriales. 
 A su vez se ha trabajado con estos equipos en las aclaraciones de inquietudes y dudas acerca de los indicadores relacionados con la participación y la manera de reportar la información.</t>
  </si>
  <si>
    <t>El avance de seguimiento permite evidenciar el trabajo conjunto que se viene desarrollando entre las Direcciones Técnicas y los equipos territoriales para temas de apoyo en sistemas y formas de medición, es así, que los soportes remitidos solo hacen alusión a la metodología interna de trabajo para cargar información en los sistemas de información, generación de reportes o relacionada con los indicadores del Plan de acción. dificultando evidenciar las acciones necesarias para garantizar la participación de las PQB, tal y como lo solicita esta actividad. En este caso, se sugiere desarrollar reuniones para mejorar las formas, metodologías y procedimientos utilizados y requeridos para que las personas que buscan participen durante los procesos de búsqueda.</t>
  </si>
  <si>
    <t xml:space="preserve">En el tercer trimestre de 2021, se ha venido trabajando con los Equipos Territoriales en la profundización de lineamientos de participación, entregas dignas, reencuentros y enfoques diferenciales, además de las asesorías puntuales en temas o solicitudes que se deban trabajar conjuntamente. A su vez, la Dirección de Participación ha brindado orientaciones acerca de los procesos de participación a partir de la socialización de las rutas de participación de personas y organizaciones en los procesos de búsqueda y el documento orientador sobre la construcción de los Planes Regionales de Búsqueda. 
Durante los meses de agosto y septiembre se ha venido trabajando de manera mas contundente en el acompañamiento y apoyo desde la Dirección de Participación a los Equipos Territoriales en la construcción e implementación de las estrategias de participación en los Planes Regionales de Búsqueda. 
Finalmente es importante resaltar el trabajo que se viene realizando de actualización de los lineamientos de participación y la caracterización de las personas que buscan, los cuales se vienen desarrollando con la participación de los Equipos Territoriales. </t>
  </si>
  <si>
    <t>Se evidencia un trabajo de relacionamiento articulado entre la Dirección Técnica de Participación, Contacto con las Víctimas y Enfoques Diferenciales y los equipos territoriales. Frente a los soportes, se sugiere registrar todas y cada una de las sesiones de trabajo desarrolladas, lo cual facilitará hacer seguimiento a los compromisos y puntos de mejora allí identificados, así mismo, se sugiere estandarizar la forma de registrar los soportes, ya que todos tienen diferentes formatos y métodos de compilación. (imágenes, word, presentaciones, actas, listados de asistencia, entre otros), generando dificultad para entender el trabajo desarrollado en todos los territorios.</t>
  </si>
  <si>
    <t>En el cuarto trimestre de 2021, se ha venido trabajando con los Equipos Territoriales en la profundización de lineamientos de participación, entregas dignas, reencuentros y enfoques diferenciales, además de las asesorías puntuales en temas o solicitudes que se deban trabajar conjuntamente. A su vez, la Dirección de Participación ha brindado orientaciones acerca de los procesos de participación en los Planes Regionales de Búsqueda, a través del documento orientador sobre la construcción de los Planes Regionales de Búsqueda y las asesorías constantes de la Dirección Técnica de Participación, Contacto con las Víctimas y Enfoques Diferenciales a los Equipos Territoriales. 
 Otra acción importante en esta actividad está relacionada con las necesidades identificadas de atención psicosocial de las personas que buscan, donde se viene coordinando con los equipos la presentación de estos casos al Ministerio de Salud y a la Unidad para la Atención y Reparación Integral a las Víctimas. 
 Finalmente es importante resaltar el trabajo que se viene realizando de actualización de los lineamientos de participación y la caracterización de las personas que buscan, los cuales se vienen desarrollando con la participación de los Equipos Territoriales.</t>
  </si>
  <si>
    <t>De acuerdo con las dificultades presentadas, se sugiere agendar espacios periodicos que permitan analizar y coordinar las acciones de busqueda en entre la DTPCVED y los equipos territoriales.
Dentro de los soportes del cuarrto trimestre se evidencian acciones de articulación con otras entidades para la consecusión de procesos humanitarios, sin embargo, no se perciben actas de trabajo previas específicas entre la DTPCVED y los equipos de trabajo territoriales.
Frente a los soportes, se sugiere registrar todas y cada una de las sesiones de trabajo desarrolladas, lo cual facilitará hacer seguimiento a los compromisos y puntos de mejora allí identificados</t>
  </si>
  <si>
    <t>Logros
 El ejercicio de coordinación interna ha logrado mayor dinámica y fluidez, gracias a los documentos de lineamientos expedidos en la vigencia 2020, pero que permitieron tener una base con mayores elementos a la hora de dialogar entre diferentes áreas de la entidad.
 Dificultades
 Las cargas laborales de los servidores y servidoras de la entidad dificultan la destinación de tiempo para las acciones de coordinación y no permite que la conversación tenga la continuidad y la dedicación necesaria</t>
  </si>
  <si>
    <t>31. Diseñar la estrategia y realizar diálogos y acciones de asesoría, orientación y fortalecimiento, individuales y colectivos, con las personas que participan en los procesos de búsqueda.</t>
  </si>
  <si>
    <t xml:space="preserve">Durante el primer trimestre se avanzó en la realización de los dialogos y acciones de asesoría, orientación y fortalecimiento, de acuerdo con las necesidades relacionadas con las solicitudes de búsqueda. Adicional se viene generando desde la DTPCVED un ejercicio de revisión de los lineamientos de participación para la realización de los ajustes necesarios. A su véz, se trabajó en la estrategia para la participación en los territorios del país donde no hay cobertura de los equipos territoriales. </t>
  </si>
  <si>
    <t>Se sugiere incluir dentro del avance cualitativo el número de dialogos y acciones de asesoría, orientación y fortalecimiento efectuados durante el corte. así mismo, relacionar los logros y dificultades presentadas durante el periodo evaluado.
Con relación al ejercicio efectuado para evaluar la cobertura de los equipos territoriales, se sugiere incluir en este tipo de sesiones a servidores de la Secretaría General y de la Oficina Asesora de Planeación con el fin de aportar en propuestas para satisfacer necesidades y generar alternativas presupuestales.
Finalmente, se sugiere considerar el debido diligenciamiento de las actas de reuniones, lo anterior, considerando que existen multiples espacios en blanco y algunos diligenciados por fuera de la estructura del formato.</t>
  </si>
  <si>
    <t>En el segundo trimestre se tuvo la participación de 1109 nuevas personas, de las cuales 377 personas lo hicieron de manera individual y 732 en acciones de participación colectiva. 
 A su vez, los lineamientos de participación de las personas, familias, grupos étnicos, organizaciones de familiares, colectivos y organizaciones sociales, son apuestas en constante revisión y actualización. Sus primeras versiones son del año 2020 y en el marco de su divulgación e implementación, la UBPD definió un primer periodo de actualización a los 6 meses de su última versión, de tal manera que se pudiera conocer e incorporar la experiencia de los equipos territoriales según vengan haciendo uso de los mismos y recogiendo la perspectiva territorial propia de la participación en las regiones. Así, para el segundo trimestre de la vigencia 2021, se elaboró un instrumento para el seguimiento y actualización de los lineamientos del proceso de participación en la búsqueda de las personas dadas por desaparecidas, el cual será enviado a los equipos territoriales, con el fin de comprender las dinámicas de participación de los actores sociales involucrados en la búsqueda de las personas desaparecidas que se encuentran en el territorio según la experiencia de la implementación de los lineamientos. Asimismo, se realizó un primer análisis cuantitativo sobre la implementación de las acciones humanitarias y extrajudiciales para la búsqueda, así como de las acciones de asesoría, orientación y fortalecimiento que han venido desarrollando los equipos territoriales y la DTPCVED del nivel central, desde el año 2019 con corte a marzo del 2021. Los encuentros y diálogos con los equipos territoriales, que tienen como finalidad, conocer el proceso de implementación de los lineamientos de participación, se realizarán durante el segundo semestre del año, lo cual va a brindar los insumos necesarios para la actualización de los lineamientos de participación.</t>
  </si>
  <si>
    <t>Es necesario considerar que esta actividad contempló el diseño de una estrategia de participación, frente a esto, sólo se recibió un documento denominado "Estrategia para el fortalecimiento de la propuesta de relacionamiento con grupos de interés primer trimestre de 2021", el cual tiene temas gruesos no desagregados o detallados en cuanto a metodología se refiere. Frente al avance en el ajuste de los diferentes lineamientos de participación, es necesario que también se prevea la actualización de los procedimientos existentes en el Sistema de Gestión, en todo caso, garantizando estandarización de los procesos, guías, lineamientos, protocolos y demás documentos que se generan para la participación de las PQB.</t>
  </si>
  <si>
    <t xml:space="preserve">En el tercer trimestre se han venido consolidando los documentos que hacen parte de la estrategia de participación y la actualizacion de aquellos que se han considerado. En este sentido se registra el avance de la definción de las rutas de participación para personas y organizaciones, la cual busca orientar el proceso de participación en los procesos de búsqueda, permitiendo mayor claridad al interior de la entidad y para los grupos de interes. Así mismo, se avanzo en la construcción del protocolo de participación, documento dirigido a personas y organizaciones interesadas en la búsqueda y que brinda la información que se requiere para conocer el proceso de participación en el marco de los procesos de búsqueda. En este sentido, la Dirección de Participación tambien realizo los aportes necesarios para la construcción del documento compartido con los Equipos Territoriales de orientaciones para la construcción de los Planes Regionales de Búsqueda. 
En este proceso tambien se viene realizando la actualización de los procedimientos de entregas dignas y reencuentros, ademas de los lineamientos de participación y se viene trabajando en la recolección de insumos que permita avanzar en el 2022 en la actualización de los lineamientos de entregas dignas, reencuentros y enfoques diferenciales. </t>
  </si>
  <si>
    <t>No es claro cuales ni cuantos documentos forman parte de la estrategia de participación, para tal fin, se sugiere determinar que componentes y documentos forman parte de esta estrategia. ¿Que abarca la estrategia de participación? Así mismo, ,se sugiere determinar si estos documentos en construcción deberían formar parte del Modelo de Operación de la UBPD, si es así, deben solicitar la codificación respectiva a la Oficina Asesora de Planeación, esto debe ser considerado, ya que actualmente el documento "DOCUMENTO TÉCNICO DEL PROCESO DE PARTICIPACIÓN Y DE RELACIONAMIENTO DE LA UBPD CON ORGANIZACIONES, COLECTIVOS, MOVIMIENTOS Y PLATAFORMAS DIRECCIÓN TÉCNICA DE PARTICIPACIÓN, CONTACTO CON LAS VÍCTIMAS Y ENFOQUES DIFERENCIALES" cuenta con una codificación erronea GTH-FT-001. V1., siendo este un código del proceso de Gestión del Talento Humano. Finalmente, se sugiere analizar y validar si realmente la "RUTA PARA LA PARTICIPACIÓN DE LAS ORGANIZACIONES, COLECTIVOS MOVIMIENTOS Y PLATAFORMAS* EN LA BUSQUEDA QUE ADELANTA LA UNIDAD DE BÚSQUEDA DE PERSONAS DESAPARECIDAS" cuenta con unos pasos y trayecto en el proceso de participación o si acá nos referimos únicamente a las fases del proceso de búsqueda como un todo.</t>
  </si>
  <si>
    <t>En el cuarto trimestre se consolidaron los documentos que hacen parte de la estrategia de participación y la actualización de aquellos que se han considerado. En este sentido se registra el avance de la definición de las rutas de participación para personas y organizaciones, la cual busca orientar el proceso de participación en los procesos de búsqueda, permitiendo mayor claridad al interior de la entidad y para los grupos de interés. Así mismo, se avanzó en la construcción del protocolo de participación, documento dirigido a personas y organizaciones interesadas en la búsqueda y que brinda la información que se requiere para conocer el proceso de participación en el marco de los procesos de búsqueda. En este sentido, la Dirección de Participación también realizó los aportes necesarios para la construcción del documento compartido con los Equipos Territoriales de orientaciones para la construcción de los Planes Regionales de Búsqueda. 
 En este proceso también se viene realizando la actualización de los procedimientos de entregas dignas y reencuentros, además de los lineamientos de participación y se viene trabajando en la recolección de insumos que permita avanzar en el 2022 en la actualización de los lineamientos de enfoques diferenciales.</t>
  </si>
  <si>
    <t>Para la concreción del protocolo de participación dirigido a personas y organizaciones interesadas en la búsqueda, se sugiere realizar mesas de trabajo con la Oficina Asesora de Planeación para estandarizar el documento y formalizar la codificación del documento en el sistema de gestión de la UBPD, así mismo, analizar si algunas de las acciones denotadas en el protocolo tendrían que ser incluidas en los procedimientos que serán actualizados en el primer cuatrimestre del 2022.
Nuevamente, se reitera la retroalimentación del tercer trimestre: No es claro cuales ni cuantos documentos forman parte de la estrategia de participación, para tal fin, se sugiere determinar que componentes y documentos forman parte de esta estrategia. ¿Que abarca la estrategia de participación? Así mismo, ,se sugiere determinar si estos documentos en construcción deberían formar parte del Modelo de Operación de la UBPD</t>
  </si>
  <si>
    <t>Logros
 Se logra consolidar una estrategia a partir de las diferentes acciones y estrategias particulares que se vienen desarrollando para garantizar la participación de las personas que buscan
 Se logra mayor articulación alrededor de las solicitudes puntuales que han generado un reto para la entidad, a través de la metodología de mesas interdirecciones, que permite el dialogo y la coordinación de acciones entre las diferentes dependencias y con los equipos territoriales</t>
  </si>
  <si>
    <t>32. Diseñar e implementar una estrategia de participación de familiares en el exterior.</t>
  </si>
  <si>
    <t xml:space="preserve">En el primer trimestre del 2021 se dio inicio al trabajo de diseño de la estrategia de participación de familiares en el exterior con la recolección de insumos con las dependencias misionales de la UBPD y en el apoyo a equipos territoriales, las principales actividades han sido: 
»Reuniones del Equipo Interdirecciones del Exterior para preparar la reunión que se tendrá en abril con la SGTT.
»Reuniones con los equipos territoriales a los que se remitieron SB (Cali, Bogotá, Cúcuta)
»Acompañamiento a los ET Bogotá y Cúcuta en diálogos virtuales de SB 
»Asesoría en preparación para Acciones de fortalecimiento y dialogo inicial con los ETs de Cúcuta y Bogotá.
»Participación en el seguimiento de la presentación de propuesta de convenio con una de las organizaciones del Grupo Europa de Familiares (propuesta de la organización OMI)
»Reunión entre la OACP y la OTI para abordar el tema de las herramientas tecnológicas al servicio de la participación y la comunicación.
»Preparación de la acción de fortalecimiento colectiva bajo la modalidad virtual, consistente en 3 encuentros pedagógicos y de intercambio de experiencias sobre las acciones humanitarias de búsqueda que se tendrán en abril con familiares de personas desaparecidas que residen en el exterior (Cono Sur y Europa).
»Recolección de insumos del Equipo Interdirecciones del Exterior para la actualización de la estrategia de participación y de abordaje de las SB del exterior (nivel central - nivel territorial), construida a partir de los procedimientos y lineamientos establecidos por la UBPD, y que a futuro se convertirá en una cartilla de consulta para el trabajo interno.  </t>
  </si>
  <si>
    <t>Los avances y soportes reflejan el desarrollo de acciones de planeación encaminadas a la búsqueda de personas desaparecidas con familiares en el exterior. Se sugiere evaluar si los procedimientos internos de la UBPD ya tienen controles para tomar las muestras en el exterior y las garantias de recibirlas de forma idonea en Colombia.</t>
  </si>
  <si>
    <t>Durante el segundo trimestre del 2021, se realizaron las siguientes actividades: 
 • Acompañamiento a la primera toma de muestra tomada por la UBPD a través de operador logístico con un laboratorio que tiene cobertura internacional en New Jersey Estados Unidos y dialogo de fortalecimiento sobre esta experiencia de la persona que lidera la búsqueda, 
 • Articulación y coordinación interna en preparación para Acciones de fortalecimiento y dialogo inicial con los ETs de Barrancabermeja, Bogotá y Florencia.
 • Brindar acompañamiento para la presentación de propuesta de convenio con una de las organizaciones del Grupo Europa de Familiares (propuesta de la organización OIM)
 • Reunión entre la OACP y la OTI para abordar el tema de la presentación del Micrositio Web.
 • Realización de la Acción de fortalecimiento colectiva bajo la modalidad virtual, consistente en 3 encuentros pedagógicos y de intercambio de experiencias sobre las acciones humanitarias de búsqueda llevados a cabo el 24 abril con familiares de personas desaparecidas que residen en el exterior (Cono Sur y Europa). En el cual participaron mas de 40 personas 
 • Se construyo la propuesta de la estrategia de participación y de abordaje de las SB del exterior (nivel central - nivel territorial), construida a partir de los procedimientos y lineamientos establecidos por la UBPD, y que a futuro se convertirá en una cartilla de consulta para el trabajo interno. 
 • Realización del balance semestral presentado virtualmente a los familiares y organizaciones llevado a cabo el 22 de junio 
 • Coordinación para la preparación del foro Virtual “Las voces de las Victimas en el exterior en el sistema integral para la paz“, conversatorio en el marco del día mundial de las personas refugiadas realizado el 25 de junio</t>
  </si>
  <si>
    <t>Los avances y soportes reflejan el desarrollo de acciones encaminadas a la búsqueda de personas desaparecidas con familiares en el exterior, se resalta la construcción del documento (borrador) de la estrategia de participación y de abordaje de las solicitudes de búsqueda en el exterior, el cual se espera cuente con la aprobación definitiva en el segundo trimestre de 2021, lo anterior, considerando que la actividad no solo prevé la construcción de la estrategia, sino, su implementación en lo que resta de la vigencia.</t>
  </si>
  <si>
    <t>En el tercer trimestre se registra como el avance mas importante la consolidación de la estrategia de abordaje de solicitudes de familiares en el exterior y la celebración del convenio con la organización OMI – VASTERAS  para la implementación de la estrategia de participación para familiares en el exterior, además del acompañamiento que se realiza permanentemente a los Equipos Territoriales para su fortalecimiento en la gestión de las solicitudes de familiares en el exterior y las reuniones interdirecciones y otros espacios internos para la revisión y seguimiento de las solicitudes y articulación de acciones, por ejemplo, la sesión de trabajo con la Oficina de Atención al Ciudadano, para abordar el registro, asignación y traslado de SB del exterior.</t>
  </si>
  <si>
    <t>Se sugiere realizar una revisión de los soportes entregados para este avance y anonimizar toda la información que pueda ser confidencial y reservada en la UBPD. así mismo, se sugiere determinar si estos casos son incluidos en un Plan Regional de Búsqueda o si representan una oportunidad para crear un Plan de Búsqueda en el Exterior. Finalmente, se sugiere integrar estos temas de búsqueda con familiares en el exterior en los procesos y procedimientos del Modelo de Operación.</t>
  </si>
  <si>
    <t>la estrategia de abordaje de solicitudes del exterior se definio en el tercer trimestre y se ha venido implementando de acuerdo con las acciones allí definidas y se han realizado las acciones de fortalecimiento de los equipos territoriales para esta labor. Como parte de la implementación de esta estrategia se han desarrollado las siguientes actividades:
 *Identificación de nuevas SB del exterior e inclusión en la matriz consolidada.
 *Liderazgo en la preparación y desarrollo de 7 reuniones con los Equipos Territoriales, excepto ET de Villavicencio, para la realización de empalme de las SB del exterior trasladadas y conversación alrededor de los roles del Equipo Interdirecciones del Exterior, para la identificación de apoyos, orientaciones e impulsos requeridos. La preparación incluyó la revisión de documentos marco de actuación del exterior, información de las SB y la elaboración de las diapositivas a utilizar.
 *Orientación e impulso desde el perfil de participación a 5 SB del exterior, trasladadas a los ETs, así como la realización de primer contacto al menos a 40 PQB a través de correo electrónico.
 *Realización de 4 acciones de fortalecimiento con la familia Burbano, que reside en el exterior y corresponde a una SB de cobertura nacional. Las acciones de fortalecimiento se desarrollaron en diferentes momentos con varios integrantes de la familia, residentes en Colombia.
 *Realización de 2 diálogos iniciales con familiares de personas M19.
 *Elaboración de propuestas para su inclusión en la Guía para la Recepción, Registro y Designación de SB y Consulta de Información de la UBPD.
 *Elaboración y ajuste de documentos de marco de actuación:
 1) Contextualización de las SB del Exterior (incluye caracterización de las personas dadas por desaparecidas y las personas que buscan);
 2) Insumo para la propuesta de búsquedas binacionales o en zonas fronterizas.
 *Creación de Directorio de las personas que buscan desde el exterior y han presentado solicitudes (Latino América, Cono Sur, América y Europa). El directorio fue incluido en la matriz de solicitudes de búsqueda para consulta de los equipos territoriales y los responsables del nivel central a cargo de aquellas de cobertura nacional, como insumo de trabajo para que se avance en los procesos de contacto y participación de las familias.
 *Avances en la identificación de muestradantes para su inclusión en la matriz de muestradantes del exterior, que implicó la realización de varias reuniones con la referente de identificación.
 *Acompañamiento a la realización de tres tomas de muestra por saliva con fines de identificación en EE.UU. a integrantes de una familia, a través de un laboratorio colombiano privado con cobertura internacional.
 *Acompañamiento a las familias residentes en Bogotá que aportaron la muestra biológica, en el marco de SB M19.
 *Preparación del documento insumo para los referentes de identificación y la DTPCVED que estarían en las tomas de muestras a las familias de personas desaparecidas del M19. Las familias residen en Bogotá y Ecuador.</t>
  </si>
  <si>
    <t>Se evidencia la implementación de acciones humanitarias con familiares en el exterior. Frente a la dificultad presentada, se sugiere incluir las tareas pendientes en el plan operativo 2022 en el marco del convenio que fue terminado anticipádamente.
Se sugiere incluir y articular esta estrategia a los procedimientos y formatos vigentes del proceso de participación de acciones humanitarias de la UBPD.</t>
  </si>
  <si>
    <t>Logros
 Se diseñó la estrategia de abordaje de solicitudes de personas en el exterior
 Se inició la implementación de la estrategia de abordaje de solicitudes de personas en el exterior
 Se celebró un convenio con la organización OMI VASTERAS para la implementación de la estrategia. Este convenio tuvo que ser terminado anticipadamente por dificultades administrativas de la organización, pero se alcanzaron a efectuar algunas acciones importantes de la estrategia
 Se avanzó en la coordinación al interior de la entidad para articular las acciones y gestiones de las solicitudes de búsqueda de personas en el exterior
 Dificultades 
 Se debio cerrar el convenio con la organización OMI VASTERAS debido a dificultades administrativas de la organización y no se pudieron realizar todas las actividades que se tenían contempladas en el marco de este convenio</t>
  </si>
  <si>
    <t>33. Realizar entregas e inhumaciones dignas de acuerdo con los lineamientos de la UBPD.</t>
  </si>
  <si>
    <t>En el primer trimestre del año 2021 la Unidad de Búsqueda de Personas Dadas por Desaparecidas UBPD, ha adelantado acciones de articulación para el desarrollo de entregas dignas con el GRUBE de la FGN y el CICR (en el marco del comunicado 062). De acuerdo a la inclusión o no en el registro Único de Víctimas RUV, desde el rol de contribución o coordinación, la UBPD ha apoyado el desarrollo de 9 entregas dignas, adelantadas en la ciudad de Ibagué, Bogotá, Cúcuta y en el municipio de Apartadó.</t>
  </si>
  <si>
    <t>Durante el trimestre se evidencia y soporta la labor humanitaria de la UBPD en el territorio, logrando desarrollar 9 entregas y su posterior inhumación digna.
Finalmente, se sugiere evaluar los formatos utilizados para la elaboración de informes de entrega digna, los cuales al parecer no se encuentran codificados en el sistema de gestión, apareciendo de la siguiente forma XXX-XX-001. Versión X</t>
  </si>
  <si>
    <t>En el segundo trimestre del año 2021 la Unidad de Búsqueda de Personas Dadas por Desaparecidas UBPD, ha adelantado acciones de articulación interinstitucional para el desarrollo de entregas dignas con el GRUBE de la FGN, el CICR, el Instituto Nacional de Medicina Legal y Ciencias Forenses, la Unidad para la Atención y Reparación a las Víctimas y el Ministerio de Salud. Desde el rol de contribución o coordinación, la UBPD ha apoyado el desarrollo de 8 entregas dignas, adelantadas en Pereira (Risaralda), Granada, El Castillo y Puerto Rico (Meta), San José del Guaviare (Guaviare) e Ibagué (Tolima). Estas entregas han estado orientadas por los lineamientos de la UBPD para estas acciones y los lineamientos de enfoques diferenciales para la participación.
 Finalmente, en los ejercicios que viene adelantando la UBPD de fortalecimiento interno, se realizó una primera jornada de intercambio de experiencias y saberes con diferentes actores de la entidad, donde se abordaron las entregas dignas como eje del dialogo y se enriqueció el ejercicio de consolidación de insumos para la actualización de los lineamientos de entrega digna.</t>
  </si>
  <si>
    <t>Durante el trimestre se evidencia y soporta la labor humanitaria de la UBPD en el territorio, logrando desarrollar 8 entregas y su posterior inhumación digna, para un total de 17 en lo que va del 2021. Para un próximo reporte, se sugiere incluir en el avance cualitativo cuantos cuerpos se han entregado dignamente por cada municipio, lo anterior, considerando que fueron 8, repartidas en 6 municipios (Pereira (Risaralda), Granada, El Castillo y Puerto Rico (Meta), San José del Guaviare (Guaviare) e Ibagué (Tolima).), lo que no permite desagregar fácilmente la cifra.
 Por último, se sugiere incluir en el reporte, cuantas de las entregas que se están desarrollando fueron desarrolladas a partir del trabajo dirigido por la UBPD y cuantas por el trabajo de coordinación o contribución con otras entidades.</t>
  </si>
  <si>
    <t xml:space="preserve">En el tercer trimestre del año 2021 la Unidad de Búsqueda de Personas Dadas por Desaparecidas - UBPD, ha adelantado acciones de articulación interinstitucional para el desarrollo de entregas dignas con el GRUBE de la FGN, el Instituto Nacional de Medicina Legal y Ciencias Forenses y la Unidad para la Atención y Reparación Integral a las Víctimas. 
La UBPD ha articulado (roles de contribución y coordinación), el desarrollo de 18 entregas dignas durante el trimestre de las 35 que se han adelantado en 2021, estas entregas fueron realizadas en Bogotá (Cundinamarca), Granada (Meta), San José del Guaviare (Guaviare), Istmina (Chocó), Florencia y la Montañita (Caquetá), San Onofre y Tolú (Sucre), Carmen de Bolívar (Bolívar), Tame (Arauca), y Soacha (Cundinamarca). Estas entregas han estado orientadas por los lineamientos de la UBPD para estas acciones y los lineamientos de enfoques diferenciales para la participación de las familias, comunidades y organizaciones acompañantes.
En los ejercicios que viene adelantando la UBPD de fortalecimiento interno,  los/as referentes temáticos de la DTPCVED han realizado espacios de retroalimentación y seguimiento a la implementación del procedimientos y lineamientos con los equipos territoriales y  han acogido las recomendaciones de  estos para la actualización del procedimiento interno de entregas dignas.
La UBPD, desde la SGTT, la DTIPL y la DTPCVED ha tenido una permanente participación en la mesa técnica de seguimiento al convenio 030, con la Dirección de Políticas y Estrategia de Paz, y el GRUBE de la Fiscalía General de la Nación. Sin embargo, cada vez es más necesario estabilizar e institucionalizar la realización de la micro mesa para Entregas Dignas, pues este espacio permitiría agilizar el seguimiento a las entregas, armonizar los tiempos de las dos entidades y programar con tiempo las acciones de articulación de los Equipos Territoriales y los Fiscales, e incidir para el acceso a información de fondo lo cual permita a la UBPD cumplir con su competencia frente a las entregas dignas.  </t>
  </si>
  <si>
    <t>En cuanto a las entregas dignas, se sugiere documentar para el último trimestre a cuantas personas corresponden y a cuantas ceremonias de entrega hacen alusión, ya que no es claro, si por ejemplo, las 18 entregas son personas o ceremonias. Finalmente, se sugiere establecer que labores posteriores se han realizado para realizar los informes de lo acaecido que exige el Decreto Ley 589/17</t>
  </si>
  <si>
    <t>En el cuarto trimestre del año 2021 la Unidad de Búsqueda de Personas Dadas por Desaparecidas - UBPD, ha adelantado acciones de articulación interinstitucional para el desarrollo de entregas dignas con el GRUBE y Políticas Publicas de la FGN, el Instituto Nacional de Medicina Legal y Ciencias Forenses y la Unidad para la Atención y Reparación a las Víctimas. 
 Para dar inicio a la coordinación de las citadas Entregas Dignas, se presentó y revisó las SB/CASOS, en la Mesa Técnica (en el espacio de seguimiento al convenio 030 Entre la FGN y la UBPD. Espacio liderado por la Subdirección General de la UBPD, y el Grupo de Políticas Publicas y Estrategia de Paz y el GRUBE – FGN. Las solicitudes fueron presentadas en algunos momentos por los referentes de Entregas Dignas, y en otros por los ET a cargo de las Entregas.
 Desde el rol de contribución o coordinación la UBPD ha apoyado el desarrollo de 7 entregas dignas, adelantadas en Vista Hermosa - Meta, Ovejas y San Onofre – Sucre, Ibagué – Tolima, Tame – Arauca, y Medellín – Antioquia. Estas entregas fueron orientadas desde lineamientos de la UBPD para estas acciones y los lineamientos de enfoques diferenciales y de género (mujer y LGTB) para la participación de las familias, comunidades y organizaciones acompañantes.
 Finalmente, en los ejercicios que viene adelantando la UBPD de fortalecimiento interno, se realizaron espacios de retroalimentación y seguimiento a la implementación los lineamientos desde los referentes temáticos de entregas dignas, con los equipos territoriales, absolviendo las inquietudes respecto al procedimiento, lineamientos y el relacionamiento y coordinación con la FGN y la Unidad paras las Víctimas.</t>
  </si>
  <si>
    <t>Se evidencia la implementación de acciones humanitarias para la entrega dignas generadas bajo el rol de coordinación y contribución con relacionamiento interinstucional..Estas acciones dan cumplimiento a la estrategia de participación y fortalecimiento de las personas que buscan.
Frente a las evidencias, es necesario que los informes de entregas dignas se realicen de acuerdo con el formato PTA-FT-005. V1, el cual se encuentra en el sistema integrado de gestión. Lo anterior, considerando que actualmente se encuentran en otro formato según las evidencias, por ejemplo: ID solicitud de búsqueda: 3876
Finalmente, se sugiere registrar avance detallando del número de personas dadas por desaparecidas que fueron entregadas dignamente en las ceremonias de entrega realizadas, ya que no es claro, si por ejemplo, las 7 entregas dignas son personas o ceremonias.</t>
  </si>
  <si>
    <t>Logros
 Se logra la realización de la entrega de 42 cuerpos encontrados sin vida
 Se avanza en las definiciones y los desarrollos conceptuales en el marco de las entregas dignas, que permiten enriquecer el trabajo de la UBPD 
 Se avanza en la coordinación interna de la entidad para las entregas, orientado por los lineamientos de entregas dignas y enfoques diferenciales
 Se viene trabajando con todos los servidores y servidoras en la incorporación de los enfoques diferenciales en las entregas dignas 
 Se avanzó en la revisión y actualización del procedimiento de entregas dignas del sistema integrado de gestión de la UBPD
 Dificultades
 Es necesario continuar trabajando en mejorar los canales de comunicación con la Fiscalía General de la Nación que facilite las labores de la UBPD en el marco de las entregas dignas</t>
  </si>
  <si>
    <t>34. Realizar reencuentros de acuerdo con los lineamientos de la UBPD.</t>
  </si>
  <si>
    <t>En un primer momento, entre las acciones desarrolladas al interior de la entidad, se considera importante resaltar la elaboración de la propuesta de diálogos internos ‘Hablemos de reencuentros’, la cual busca, a partir de espacios de intercambios entre los y las servidoras volver sobre la experiencia de la entidad en las solicitudes de búsqueda y reencuentros realizados en el 2020 para: 
•   Recoger las lecciones aprendidas e identificar los logros en el trabajo articulado interdirecciones que permitió avanzar en la garantía del derecho de reencontrarse de las personas que buscan y las personas dadas por desaparecidas halladas con vida. 
•   Identificar los retos, desafíos de los reencuentros y escenarios de análisis para la definición de la competencia de la entidad y desafíos institucionales para avanzar en las acciones humanitarias de reencuentro.
•   Reconocer el alcance e impacto de los reencuentros como parte del diálogo social para el impulso de la búsqueda solidaria en el país. 
Se espera que el resultado de las discusiones y reflexiones de los diálogos, así como las orientaciones de la Dirección General, la SGTT y de los Directores misionales, permitan la actualización del procedimiento y lineamientos de reencuentro construidos por la DTPCVED y de los procedimientos asociados al proceso de reencuentro liderados por DTIPLOC y DTPRI, entre ellos el procedimiento de Localización de personas encontradas con vida y el procedimiento Verificación de identidad en persona encontrada viva, atendiendo a la experiencia de la entidad. 
Esta propuesta de reflexión institucional ha sido socializada con la Oficina Asesora Jurídica, la Subdirección General Técnica y Territorial y la Dirección Técnica de Información y Localización con la que se desarrolló la preparación y diseño metodológico de los diálogos preparatorios, reconociendo en esta propuesta una apuesta interdisciplinar y una oportunidad de fortalecimiento institucional.
Por otra parte, desde la DTPCVED se ha avanzado en espacios de intercambio con el equipo de trabajo del programa Restablecimiento de los Contactos Familiares (RCF) y personas desaparecidas del Comité Internacional de la Cruz Roja (CICR) en los cuales la organización realizó retroalimentación a los Lineamientos de Reencuentro. En estos espacios, CICR compartió de manera general su experiencia en Reencuentros desde el programa. Respecto a los Lineamientos de reencuentro, el grupo de trabajo de CICR tiene una mirada positiva frente al documento, en tanto presenta una revisión de experiencias de otros países, que permiten contextualizar y evidenciar la complejidad del proceso, así mismo señalan que el documento plantea un nivel de profundidad para abordar los reencuentros, lo cual aporta valiosas reflexiones a esta acción y también al  trabajo que desarrolla el CICIR desde el programa de Restablecimiento de contactos familiares (RCF).</t>
  </si>
  <si>
    <t>Se valora el trabajo de evaluación de lecciones aprendidas, alcance, retos y desafios para efectuar los reencuentros de PDD, no obstante, no se evidencia avance cualitativo relacionado con los casos en curso relacionados en las actas de reunión</t>
  </si>
  <si>
    <t>Durante el segundo trimestre del 2021 se inicio la implementación de la estrategia Hablemos de Reencuentro, desarrollando tres sesiones, donde se recogieron insumos importantes para los ajustes a los lineamientos y procedimientos de reencuentros. Este trabajo permitió ademas profundizar en los lineamientos y permitir mayor conocimiento de los servidores y servidoras de la UBPD acerca de todas las particularidades que implica un reencuentro en el marco de un proceso de búsqueda. 
 A su vez, se viene haciendo seguimiento y generando los espacios de dialogo internos necesarios para abordar las solicitudes que podrían derivar en un reencuentro. Este ejercicio se ha enriquecido tambien por las discusiones que se han dado acerca de la competencia de la entidad en las solicitudes identificadas.</t>
  </si>
  <si>
    <t>Dentro de la relatoría enviada "Hablemos de reencuentro" surgen varias sugerencias o acciones de mejora para contribuir con los procesos de reencuentro, en este sentido, se sugiere analizar ¿cuáles son pertinentes? y ¿cuáles aplican? para que sean incluidas dentro del procedimiento de Reencuentros ubicado dentro de los documentos del sistema de gestión. Estos insumos son valiosos para ajustar las formas de trabajo y repensar los mecanismos de trabajo interno.</t>
  </si>
  <si>
    <t>En el tercer trimestre de 2021, la Dirección Técnica de Participación, Contacto con las Víctimas y Enfoques Diferenciales (DTPCVED) avanzó en diferentes acciones relacionadas con el fortalecimiento de la preparación, realización y seguimiento a las acciones humanitarias de búsqueda de reencuentro, entre ellas: 
•        A través de referentes temáticas de reencuentros, se ha mantenido comunicación y relacionamiento con los equipos territoriales que han identificado solicitudes de búsqueda en las que la persona dada por desaparecida podría encontrarse con vida, generando espacios de diálogo con los equipos para analizar las solicitudes e identificar necesidades específicas a atender para orientar a los equipos tomando en cuenta en estos espacios los procedimientos de Investigación Humanitaria y Extrajudicial, Localización de personas Encontradas con Vida (liderados por la DIPLOC) Verificación de Identidad en persona encontrada viva (liderado por la DTPRI) y el procedimiento Realizar reencuentro (liderado por la DTPCVED).
•        Se adelantaron espacios con el ET Cúcuta, para apoyar la preparación del reencuentro entre las personas que buscan y la persona dada por desaparecida hallada con vida, orientando al equipo territorial de acuerdo a los lineamientos y procedimiento. 
•        Se adelantó espacio con Oficina de Gestión del Conocimiento para revisar la relatoría de las Jornadas Hablemos de Reencuentros, realizada por la Oficina. El documento preliminar fue enviado a referentes de DIPLOC que participaron en la preparación y realización de las jornadas, aunque no se recibieron ajustes o retroalimentación al documento por parte de la DIPLOC, se avanzó en un documento preliminar que recoge las aportes y reflexiones con relación a la definición de competencia, experiencia de la Unidad en los reencuentros adelantados en 2020 y los impactos de los reencuentros a nivel social. A su vez, se adelantaron diálogos con los delegados de las Jornadas de Hablemos de Reencuentros para identificar las propuestas y temas que se abordarían en el diálogo con la Dirección General y al Subdirección técnica y Territorial. 
•        A partir de la reunión entre la Dirección General, la Subdirectora de Análisis, Planeación y Localización para la Búsqueda y al Directora de Participación en el mes de agosto, se deriva la propuesta de adelantar Mesas Interdirecciones cada 15 días con los equipos territoriales que han identificado solicitudes en las que la persona dada por desaparecida podría encontrarse con vida. En este espacio, los equipos presentan el Plan de Localización de persona dada por desaparecida, en el cual se aborda la competencia de la Unidad, hipótesis de localización, identificación y de lo acaecido a la personada dada por desaparecida. Este espacio tiene como propósito abordar y analizar las solicitudes presentadas por los equipos sobre la base de la implementación de los procedimientos de Investigación Humanitaria y Extrajudicial, Localización de personas Encontradas con Vida, Verificación de Identidad en persona encontrada viva y el procedimiento para Realizar reencuentro. En el mes de septiembre se han adelantado tres mesas interdirecciones, en las cuales se han abordado 4 solicitudes de búsqueda.
•        Se adelantó la revisión de los procedimientos 1) Investigación Humanitaria y Extrajudicial; 2) Localización de personas Encontradas con Vida; 3) Verificación de Identidad en persona encontrada viva y procedimiento para 4) Realizar reencuentro. A partir de este ejercicio, se han propuesto ajustes al procedimiento de reencuentro, los cuales han sido compartidos con referente de DIPLOC para armonización de este con el procedimiento de localización de persona encontrada con vida. A partir de este ejercicio se evidencia la necesidad de precisar acciones y roles de los servidores de las Direcciones Misionales en cada uno de los procedimientos, a su vez, abordar preguntas respecto a algunas acciones que se abordan en otros procedimientos (Investigación Humanitaria y Extrajudicial y Localización de personas Encontradas con Vida) y que influyen en el procedimiento de Reencuentro.
•        Durante el trimestre se adelantó reencuentro en: 
Lugar        Fecha        PDD hallada con vida        Equipo Territorial
Santa Marta, Magdalena         3/08/2021        Mujer        Cúcuta 
Respecto a la solicitud en la que la persona dada por desparecida, encontrada con vida, fallece antes de realizar contacto y diálogo inicial con al Unidad, de acuerdo a la orientación de la Dirección General, en el marco de esta solicitud se realizó un reencuentro bajo las circunstancias específicas en la que se dio, en el fallecimiento de la persona encontrada con vida y la participación de las personas que buscan en los rituales fúnebres de la persona encontrada con vida. 
Lugar        Fecha        PDD hallada con vida        Equipo Territorial
Córdoba, Buenaventura        01/07/2021        Hombre        Arauca
•        Los equipos territoriales han informado a las referentes de reencuentros de la Dirección sobre 13 solicitudes  en las que la persona dada por desaparecida podría encontrarse con vida, de las cuales:
        10 solicitudes en las que los equipos vienen adelantando cruce, análisis y contrastación de información para la realización del Plan de Localización de persona dada por desaparecida. En estas solicitudes estaría pendiente la definición de la competencia de la Unidad.
        2 solicitudes en las que se ha definido competencia de la Unidad
        1 solicitud en la que se definió que la Unidad no tendría competencia.</t>
  </si>
  <si>
    <t>Es necesario determinar si producto de estos reencuentros tambien deben generarse informes de lo acaecido, diferente de los informes de los reencuentros ya realizados. así mismo, se sugiere establecer comunicación con el equipo de la Oficina Asesora de Planeación, para que acompañe las modificaciones contempladas en los procedimientos mencionados en el avance y en los soportes remitidos.</t>
  </si>
  <si>
    <t>En el cuarto trimestre de 2021, la UBPD avanzó en diferentes acciones relacionadas con el fortalecimiento de la preparación, realización y seguimiento a las acciones humanitarias de búsqueda en el marco del proceso de reencuentro, entre ellas: 
 • A través de referentes temáticas de reencuentros, se ha mantenido comunicación y relacionamiento con los equipos territoriales que han identificado solicitudes de búsqueda en las que la persona dada por desaparecida podría encontrarse con vida, generando espacios de diálogo con los equipos para analizar las solicitudes e identificar necesidades específicas para orientar a los equipos, tomando en cuenta en estos espacios lo procedimientos de Investigación Humanitaria y Extrajudicial, Localización de personas Encontradas con Vida (liderados por la DIPLOC) Verificación de Identidad en persona encontrada viva (liderado por la DTRPI) y el procedimiento Realizar reencuentro (liderado por la DPCVED).
 • La DTPCVED envió memorando con coordinadores de equipos territoriales en el que se orienta cómo se desarrollan las mesas interdirecciones y quienes participan, a su vez, se reitera que previo a las mismas es necesario que los equipos avancen en la investigación humanitaria y extrajudicial, elaboren la sustanciación de la competencia de la Unidad y el Plan de localización de persona encontrada con vida.
 • Se ha avanzado en la realización de 5 mesas interdirecciones con equipos territoriales que han identificado solicitudes en las que la persona dada por desaparecida podría encontrarse con vida . A partir de la presentación realizada por los equipos, se abordan y analizan acciones a continuar en las solicitudes sobre la base de la implementación de los procedimientos de Investigación Humanitaria y Extrajudicial, Localización de personas Encontradas con Vida, Verificación de Identidad en persona encontrada viva y el procedimiento para Realizar reencuentro. En el último trimestre se adelantaron 6 mesas interdirecciones en las cuales se abordaron solicitudes de búsqueda presentadas por los equipos territoriales: Barranca, Medellín, Villavicencio, Florencia, Ibagué y Mocoa.
 • En 5 de las solicitudes presentadas se ha definido que las mismas son competencia de Unidad. En una de las solicitudes se sugiere al equipo ampliar información frente a la hipótesis de lo acaecido. Una vez se avance y se puedan tener más elementos que fortalezcan la competencia de la Unidad, se convocara nuevamente la mesa interdirecciones para definir competencia y acciones a continuar en el marco de la solicitud.
 Debido a la sensibilidad de la información en los casos y gestiones de reencuentros, el soporte que se adjunta es el informe de las expertas técnicas y referentes del tema</t>
  </si>
  <si>
    <t>Se evidencia el avance de acciones encaminadas al proceso de reencuentro de personas dadas por desaparecidas encontradas con vida, sin embargo, lastimosamente no se han culminado dichos procesos al culminar el 2021. Frente a esto, se sugiere continuar con estos casos a traves de los planes operativos 2022 para que puedan materializarse los reencuentros en el primer trimestre.
Se sugiere recoger todos los aprendizajes relacionados con el proceso para determinar la competencia de la Unidad. Esto generará celeridad en los próximos casos que lleguen a la UBPD. Se sugiere que estos aprendizajes puedan ser incluidos en la actualización de procedimientos a realizarse en el primer cuatrimestre del 2022.</t>
  </si>
  <si>
    <t>Logros
 Se realizaron dos reencuentros en 2021, en las ciudades de Santa Marta y Buenaventura
 Se llevaron a cabo jornadas de diálogos internos “Hablemos de reencuentros” desde los cuales se identificaron retos y desafíos para avanzar en las acciones humanitarias de reencuentro
 Se avanzó en la revisión y actualización del procedimiento de reencuentros del sistema integrado de gestión de la UBPD
 Se avanzó conceptual y operativamente en la definición de competencia de la entidad en las solicitudes de posible reencuentro, en el marco de mesas y espacios interdirecciones que han enriquecido el tema de reencuentros 
 Dificultades
 Falta de oferta en atención psicosocial por parte de las entidades del estado</t>
  </si>
  <si>
    <t>35. Caracterizar las particularidades, expectativas y necesidades de 11 grupos de interés con los que interactúa la UBPD y evaluar la percepción de los grupos de interés caracterizados (12) frente a las respuestas que brinda la Unidad en el proceso de búsqueda de personas dadas por desaparecidas.</t>
  </si>
  <si>
    <t>SGTT y DTPCVED, Equipo de Atención al Ciudadano y OACP</t>
  </si>
  <si>
    <t>Para el desarrollo de esta actividad, la OGC ha contemplado dos vías:
 • Vía 1. Teniendo en cuenta que la OGC no cuenta con los recursos humanos y físicos para realizar la totalidad de esta actividad, se requiere el apoyo de un equipo consultor para implementar las metodologías e instrumentos (realizados en el año 2020) para caracterizar las particularidades, necesidades y expectativas de 9 grupos de interés con los que interactúa la UBPD (Corporaciones públicas, Entidades territoriales, Entidades públicas cercanas a la búsqueda, Fuerza pública, Grupos religiosos, Hospitales, funerarias y cementerios, Notariado y registro, Organismos de control, Poder judicial). Y una vez caracterizados estos grupos, diseñar e implementar metodologias e instrumentos para evaluar la percepción de los mismos frente a las respuestas que brinda la UBPD.
 • Vía 2. Atendiendo al interes de la UBPD de mantener el relacionamiento directo con las personas que buscan y con las organizaciones sociales, de víctimas y de defensa de los derechos humanos, la caracterización de estos dos grupos de interes se desarrollará de manera interna y con el apoyo de una mesa tecnica interna (conformada el año 2020) integrada por la Subdirección General Tecnica y Territorial, la Dirección Tecnica de Participación, Contacto con la Victimas y Enfoques Diferenciales, la Oficina Asesora de Comunicaciones y Pedagogía; y el grupo de Servicio al Ciudadano de la Secretaría General.
 De acuerdo a lo anterior, entre enero y marzo de 2021 se desarrollaron las siguientes acciones por cada vía:
 • Via 1: se avanzó en la elaboración de la ficha técnica para el estudio de mercado, al cual se presentaron dos empresas. Adicionalmente y de acuerdo a las conclusiones del estudio de mercado, se avanzó en el diseño de los estudios previos y en la elaboración de los anexos tecnicos para realizar la contratación directa del equipo consultor que presentó una propuesta tecnica y economica que se ajusta a las necesidades de la UBPD. 
 • Vía 2. Junto a la DTPCVED se construyó una versión preliminar de la metodologia y de la bateria de preguntas para caracterizar las particularidades, necesidades, expectativas y percepciones frente a la labor humanitaria y extrajudicial de la UBPD de las personas que buscan a sus seres queridos desaparecidos en razón y contexto del conflicto armado, desde la perspectiva interseccional de los enfoques diferenciales y de género (mujeres y LGBTI).
 Si bien se ha avanzado en el diseño de los estudios previos y de la metodologia para caracterizar las PQB, el reto de esta actividad se evidencia en que la OGC se vio en la necesidad de realizar ajustes al número de grupos de interés a caracterizar, lo que implicó otras solicitudes (ajustes al PAI, PAA, solicitudes de alcance al estudio de mercado) que tuvieron tiempos administrativos mayores a los contemplados.
 Se encuentran las siguientes evidencias
 1. Ficha tecnica para el estudio del mercado
 2. Estudios previos y anexo tecnico (versión preliminar)
 3. Versión preliminar de la metodologia y de la bateria de preguntas para caracterizar las particularidades, necesidades, expectativas de las personas que buscan.</t>
  </si>
  <si>
    <t>Se evidencia el evance en la actividad, mediante el desarrollo de la ficha técnica para la contratación y la metodología para el trabajo interno, aunque el alcance se redujo a la caracterización de 11 grupos  y la evaluación de percepción de 12, es importante iniciar el plan de trabajo, como sugerencia, un cronograma donde se defina el trabajo por grupos y fechas (trimestral por ejemplo) puede facilitar el avance y el seguimiento a realizar.</t>
  </si>
  <si>
    <t>Durante el segundo trimestre  se desarrollaron las siguientes acciones: 
•        Via 1:  se contrató al Observatorio de Paz y Conflicto (OPC) de la Universidad Nacional de Colombia para el apoyo a la OGC y la grupo Servicio al Ciudadano en la actividad de caracterización de particularidades, necesidades y expectativas de 9 grupos de interés con los que interactúa la UBPD,  y  para diseñar e implementar metodologias e instrumentos para evaluar la percepción de los mismos frente a las respuestas que brinda la UBPD.  De manera conjunta, OGC - Servicio al Ciudadano - OPC, se avanzó en el diseño de un plan de trabajo y cronograma para el desarrollo del contrato, asi como en la propuesta de implementación y los instrumentos para identificar y evaluar la percepción del grupo de interes: personas que participaron en el conflicto como integrantes de una organización armada frente a las respuestas que brinda la UBPD, asi mismo, se entregaron dos mapas interactivos sobre los grupos de interes con los que se relaciona la UBPD.  A la fecha el OPC avanzó en la recolección y analisis de la información que da cuenta de la percepcion de las personas que participaron en el conflicto como integrantes de una organización armada frente a las respuestas que brinda la UBPD.  Se avanzó en el diseño de la metodologia e instrumentos para evaluar la percepción de 9 grupos de interes y en la propuesta de implementación para la caracterización de 4 grupos de interes (notariado y registro, poder judicial, entes de control y corporaciones publicas)  El documento de analisis de percepción, las propuestas de implementación, así como las metologias e instrumentos de evaluación de percepción  un se encuentran en revisión y ajustes por parte de la UBPD, por lo cual no se adjuntan.
•        Vía 2: Junto a la DTPCVED se construyeron los dos instrumentos para caracterizar las particularidades, necesidades, expectativas y percepciones frente a la labor humanitaria y extrajudicial de la UBPD de las personas que buscan a sus seres queridos desaparecidos en razón y contexto del conflicto armado, desde la perspectiva interseccional de los enfoques diferenciales y de género (mujeres y LGBTI). Un instrumento tipo cuestionario y una cartilla que será diligenciada por personas que buscan participante de un taller.
Se adjunta como soporte:
1.       Plan de trabajo y cronograma
2.       Propuesta de implementación e instrumentos para  evaluar la percepción del grupo de interes: personas que participaron en el conflicto como integrantes de una organización armada frente a las respuestas que brinda la UBPD.
3.  Documento con los links de acceso a los mapas interactivos.
4.  Pantallazo donde se encuentran las entrevistas realizadas para  identificar y evaluar la percepción del grupo de interes: personas que participaron en el conflicto como integrantes de una organización armada frente a las respuestas que brinda la UBPD.  Dada la confidencialidad y seguridad de la información no se adjuntan las entrevistas.
5. Instrumentos (cuestionario y cartilla) para caracterizar las particularidades, necesidades, expectativas y percepciones frente a la labor humanitaria y extrajudicial de la UBPD de las personas que buscan a sus seres queridos desaparecidos en razón y contexto del conflicto armado, desde la perspectiva interseccional de los enfoques diferenciales y de género (mujeres y LGBTI).</t>
  </si>
  <si>
    <t>Se continúa con el trabajo en dos vías:
1.
Se logró la cntratación prevista para trabajar con un externo para trabajar la caracterización y la evaluación de la percepción de 9 grupos  definidos.  Aunque se plantean avances en cuanto a metodología, cronogramas y propuestas de implementación, los documentos no hansido adjuntados, por encontrarse en un desarrollo parcial.  
Sin las evidencias es difícil valorar el avance concreto de las actividades, en estos casos es mejor adjuntar los soportes así sea parciales o en estado de construcción.
2.
Trabajo interno con la Dirección de Participación, para adelantar la caracterización y evaluación del grupo personas que buscan, documentos que si son adjuntados y facilitan el entendimiento de las actividades desarrolladas.</t>
  </si>
  <si>
    <t>Durante el tercer trimestre se desarrollaron las siguientes acciones:
 * Vía 1. De manera conjunta, la OGC, el grupo de Servicio al Ciudadano y el Observatorio de Paz y Conflicto (OPC), realizaron las siguientes acciones:
 - Recomendaciones y ajustes al documento de percepción del grupo de interés: “personas que participaron en el conflicto como integrantes de una organización armada” frente a las respuestas que brinda la UBPD
 - Recolección y análisis de la información que da cuenta de la caracterización de particularidades, necesidades y expectativas de los grupos de interés: “notariado y registro”; “organismos de control” y “poder judicial”.
 -Definición de la propuesta de implementación para caracterizar particularidades, necesidades y expectativas de los grupos de interés: “entidades cercanas a la búsqueda”; “fuerza publica”; “hospitales, cementerios y funerarias”; “grupos religiosos”; “corporaciones públicas” y “entidades territoriales”.
 -Recolección de información para caracterizar particularidades, necesidades y expectativas de los grupos de interés: “entidades cercanas a la búsqueda”; “fuerza publica”; “hospitales, cementerios y funerarias”; “grupos religiosos”; “corporaciones públicas” y “entidades territoriales”.
 - Ajustes a la metodología e instrumentos para evaluar la percepción de los grupos de interés: “notariado y registro”; “organismos de control”; “corporaciones públicas” y “poder judicial”.
 * Vía 2. Junto a la DTPCVED se inició la implementación de la metodología e instrumentos para caracterizar las particularidades, necesidades, expectativas y percepciones frente a la labor humanitaria y extrajudicial de la UBPD de las personas que buscan a sus seres queridos desaparecidos en razón y contexto del conflicto armado, desde la perspectiva interseccional de los enfoques diferenciales y de género (mujeres y LGBTI). 
 - A 30 de septiembre hay 106 instrumentos diligenciados, de los cuales 90 ya se encuentran sistematizados.
 -Se realizaron los siguientes talleres de reconocimiento: el viernes 30 de julio en Bogotá con la participación de 10 personas buscadoras; el sábado 7 de agosto en Apartado con la participación de 7 personas y 13 de septiembre en Barrancabermeja con 8 personas. La información recopilada en estos talleres ya se encuentra sistematizada.
 -Adicional a esto, se realizó un apoyo técnico a la Dirección General para la estructuración de un convenio con una organización de familiares y allegados de personas desaparecidos, el cual tiene como objeto realizar una caracterización de las particularidades, necesidades y expectativas de los vinculados a la organización.
 Se adjuntan como soportes:
 * Vía1. Es importante aclarar que algunos de estos documentos son versiones preliminares (VP) y que se encuentran en revisión y ajustes por parte de la UBPD y el OPC.
  - Documento de percepción del grupo de interés: “personas que participaron en el conflicto como integrantes de una organización armada” frente a las respuestas que brinda la UBPD. (VP)
 - Documentos de caracterización de particularidades, necesidades y expectativas de los grupos de interés: “notariado y registro”; “organismos de control” y “poder judicial”. (VP)
 -Propuestas de implementación para caracterizar particularidades, necesidades y expectativas de los grupos de interés: “entidades cercanas a la búsqueda” (VP); “fuerza publica”(VP); “hospitales, cementerios y funerarias” (VP); “grupos religiosos”(VP); “corporaciones públicas” (VF) y “entidades territoriales (VP)”.
 - Metodologías e instrumentos para evaluar la percepción de los grupos de interés: “notariado y registro”(VP); “organismos de control”(VP); “corporaciones públicas”(VF) y “poder judicial”(VF).
 * Vía 2. Teniendo en cuenta que en la información recopilada se encuentran datos de personas buscadoras no se adjuntan los soportes directos de estas acciones, pero se adjunta el pantallazo de la ubicación de la sistematización de los 90 instrumentos de recolección de información y de los soportes de los talleres de reconocimiento realizados.
 -Actas de reunión con organización
 El principal desafio de esta actividad es lograr concertar espacios con las personas que son objeto de la recolección de información, por esta razon como oficina nos hemos visto en la necesidad de identificar nuevas fuentes de información y el apoyo de terceros para lograr el objetivo planteado. Como resultado de esto, se tuvo que hacer un otro sí al contrato modificando algunas entregas de productos, las cuales pasan del tercer al cuarto trimestre.</t>
  </si>
  <si>
    <t>Para el presente periodo se evidencia el trabajo adelantado ya con diferentes grupos, a pesar de algunos obstáculos para la realización de actividades específicas con algunos, ya que se depende de la disponibilidad de tiempo de los mismos.
 Se continúa trabajando en las dos vías planteadas inicialmente y se observan que entregables planteados para este periodo tuvieron que aplazarse para el periodo final.
 Es importante focalizar y reforzar acciones para dar el cumplimiento esperado a la actividad, recordando que se tienen planteadas las caracterizaciones de 11 grupos y la evaluación de percepción de 12 de ellos.</t>
  </si>
  <si>
    <t>Durante el cuarto trimestre se avanzó de la siguiente manera: 
 * Vía 1. De manera conjunta, la OGC, el grupo de Servicio al Ciudadano y el Observatorio de Paz y Conflicto (OPC) de la Universidad Nacional de Colombia, realizaron las siguientes acciones: 
 - Redacción de los documentos finales que contienen la caracterización de las particularidades, necesidades y expectativas de los grupos de interés: “notariado y registro”; “organismos de control” y “poder judicial”. 
 - Recolección y análisis de información para caracterizar particularidades, necesidades y expectativas de los grupos de interés: “entidades cercanas a la búsqueda”; “fuerza publica”; “hospitales, cementerios y funerarias”; “grupos religiosos”; “corporaciones públicas” y “entidades territoriales” y redacción de los documentos que contienen lo análisis respectivos.
 - Recolección y análisis de información para evaluar la percepción de los grupos de interés: “notariado y registro”; “organismos de control” y “poder judicial” y “entidades cercanas a la búsqueda”; “fuerza publica”; “hospitales, cementerios y funerarias”; “grupos religiosos”; “corporaciones públicas”, “entidades territoriales”, y redacción de los documentos que contienen lo análisis respectivos.
 - Informe final de caracterización y evaluación de percepción el cual, contiene los principales hallazgos del ejercicio realizado.
 * Vía 2. Junto a la DTPCVED, durante el ultimo trimestre se avanzó en las siguientes acciones:
 - Apoyo en el proceso de caracterización adelantado en el marco del convenio con la organización Familiares Colombia Línea fundadora, que consistió en: “Acompañar 90 personas participantes y liderar los espacios de necesidades y expectativas de los talleres cualitativos de caracterización en Puerto Salgar, la Dorada y Victoria Caldas en atención a las obligaciones, específicamente la obligación 9: “Realizar tres talleres que se desarrollarán en cada uno de los territorios a saber: Puerto Salgar (Cundinamarca), La Dorada y Victoria (Caldas) (…)”adquirida en el marco del convenio 241-2021-UBPD entre la UBPD y la Organización Familiares Colombia Línea Fundadora cuyo objetivo es “ Aunar esfuerzos entre la Asociación Familiares Colombia Línea Fundadora por los Desaparecidos Forzadamente en Colombia – FAMILIARES COLOMBIA LF y la Unidad de Búsqueda de Personas dadas por Desaparecidas en el contexto y en razón del conflicto armado -UBPD que contribuyan a la búsqueda de personas dadas por desaparecidas en el contexto y en razón del conflicto armado, así como, generar mecanismos de fortalecimiento a la participación de las personas, familiares y colectivos que buscan a personas dadas por desaparecidas asociados a dicha organización”. 
 - Acompañamiento al proceso de caracterización de personas que buscan, con la organización Asociación Comunitaria Pro Desarrollo Social ACOPRODES- de Manaure – Cesar, en el cual se aplicaron los instrumentos cuantitativos y cualitativos diseñados por la UBPD para la caracterización de personas que buscan.
 - Finalmente, se realizó la sistematización de la información cuantitativa y cualitativa recogida durante todo el año y se elaboró el informe final “Caracterización de particularidades, necesidades, expectativas y percepciones frente a la labor humanitaria y extrajudicial de la UBPD de las personas que buscan a sus seres queridos desaparecidos en razón y contexto del conflicto armado, desde la perspectiva interseccional de los enfoques diferenciales y de género (mujeres y LGBTI)”. El cual incluye información de 508 personas buscadoras, de las cuales el 73,8% (375) son mujeres mientras el 26,2% (133) son hombres.
 Por su parte, el grupo de Cooperación internacional con apoyo de la OGC y del OPC en la construcción de metodologías (año 2020), presento insumos que son analizados por la OGC de caracterización y evaluación de la percepción del grupo de interes: "actores internacionales", en el marco de la consultoria "Resultados de la entrevista de la percepción y receptividad de la comunidad internacional sobre las labores de la UBPD", por lo cual este grupo se da por caracterizado.
 Se adjuntan como soportes: 
 * Vía1. 
 - Documentos de caracterización de particularidades, necesidades y expectativas de los siguientes grupos de interés: 1) “notariado y registro”; 2)“organismos de control”; 3)“poder judicial”; 4) “entidades cercanas a la búsqueda”; 5) “hospitales, cementerios y funerarias”; 6)“grupos religiosos”;” y 7) “entidades territoriales” .
 - Documentos de evaluación de la percepción de los siguientes grupos de interés: 1) “notariado y registro”; 2) “organismos de control”; 3)“poder judicial”; 4) “entidades cercanas a la búsqueda”; 5) “hospitales, cementerios y funerarias”; 6)“grupos religiosos”;” y 7) “entidades territoriales” .
 - Documento conjunto de caracterización de particularidades, necesidades y expectativas y evaluación de la percepción de los grupos “fuerza publica”; “corporaciones públicas
 - Informe final de caracterización y evaluación de percepción.
 * Vía 2.
 - No se adjunta información contenida del apoyo realizado a las dos organizaciones por términos de confidencialidad, sin embargo, se aclara que la información recolectada en los apoyos realizados se encuentra agregada en el informe final.
 - Informe final “Caracterización de particularidades, necesidades, expectativas y percepciones frente a la labor humanitaria y extrajudicial de la UBPD de las personas que buscan a sus seres queridos desaparecidos en razón y contexto del conflicto armado, desde la perspectiva interseccional de los enfoques diferenciales y de género (mujeres y LGBTI)”.</t>
  </si>
  <si>
    <t>El avance presentado permite mostrar el avance de los grupos caracterizdos y la s evaluaciones d epercepción de los mismos, actividad que se viene adelantando desde la vigencia anterior y se espera que se continúe en 2022.   Aunque es un trabajo bastante grande y se identificó como principal dificultad la concertación con diferentes grupos de trabajo, se presenta un completo avance y desarrollo del mismo.</t>
  </si>
  <si>
    <t>Dentro de los principales logros de esta actividad, se encuentran 1) la identificación de necesidades, expectativas y percepciones de los diferentes grupos de interés de la UBPD, lo cual permite diseñar una estrategia de relacionamiento y de articulación de acciones para mejorar las respuestas a las personas que buscan e integrar las diferentes grupos en torno a un objetivo común; y 2) la construcción de metodologías de caracterización que contemplan el enfoque psicosocial y los enfoques diferenciales y de género, en su diseño e implementación. El principal desafío de esta actividad fue lograr concertar espacios con las personas que son objeto de la recolección de información, por esta razón como oficina nos vimos en la necesidad de identificar nuevas fuentes de información y al apoyo de terceros para lograr el objetivo planteado.</t>
  </si>
  <si>
    <t>36.Desarrollar el proceso de elección autónomo de delegados/as de la sociedad civil al Consejo Asesor.</t>
  </si>
  <si>
    <t>Asesora para el Consejo Asesor - Dirección General</t>
  </si>
  <si>
    <t>DTPCVED</t>
  </si>
  <si>
    <t xml:space="preserve">Para el proceso de eleccion de la sociedad civil en el Consejo Asesor se logró el apoyo de la OIM, quien financiará la contratación de los socios implementadores. Vale la pena resaltar que de acuerdo a la a lo establecido por la Corte Constitucional la UBPD debe respetar la autonomia de las organizaciones y por lo tanto son los socios implementadores los que apoyan la elección. No obstante, la UBPD destinó recursos propios para todo lo logistico del proyecto.
De tal modo que en este trimestre se avanzó en la formulación del proyecto, en los términos de refencia de los socios implementadores y en la selección de esos socios. </t>
  </si>
  <si>
    <t>Se observa avance en la actividad al definir el financiador y la formulación del proyecto, así como los términos de referencia para facilitar y acompañar el proceso de manera externa, como la actividad tiene fecha de cierre en julio es importante contar con un plan de trabajo o la información que nos detalle las actividades y/o el entregable final, así como las fechas de dicho desarrollo.</t>
  </si>
  <si>
    <t xml:space="preserve">El proyecto inició el 24de mayo del 2021 y culminará el 16 de agosto,  hasta la fecha de corte de este seguimiento se había avanzado en:
Convocatoria
Banco de Postulación 
Divulgación Banco de Postulación
Inscripción Delegados/as
Si bien se esperaba culminar inicialmente el proyecto en el mes de julio, dadas las dificultades de conseguir a los socios implementadores y la financiación, este culminara en agosto. Esto no afectará el desarrollo del CA pues este sesiona cada 3 meses y la proxima sesión será en el mes de septiembre. </t>
  </si>
  <si>
    <t xml:space="preserve">Se reporta avance  en las actividades de convocatoria postulaciones e inscripción de delegados(as), aunque se plantean retrasos debido a la contratación requerida, se espera que dichos retrasos no impacten el desarrollo normal de la actividad del CA, pues al sesionar trimestralmente los tiempos cuadran perfectamente.
</t>
  </si>
  <si>
    <t xml:space="preserve">"En este trimestre se culminó el proceso de elección de las organizaciones de desparición forzada y de secuestro y la elección de la técnico forense quedo desierta ya que las organizacioes que se presentaron no cumplieron los requisitos. Para el logro de la elección se llevo a cabo:
7 jornadas macroregionales: Villavicencio, Cali, Bogota(2 jornadas), Medellín (2 jornadas) y Barranquilla
En cada jornada las organizaciones preeleccionaban a dos organizaciones para finalmente en dos jornadas nacionales una para secuestro y otra para desaparición forzada, se elegieron a los 4 delegados, esto el 10 de agosto en la ciudad de Bogotá "
</t>
  </si>
  <si>
    <t>Se reporta avance  en las actividades de elección de delegados(as) para organizaciones de:
Se resalta que la Técnico-Forense se declaró desierta.
en Agosto se finalizó la elección de 4 delegados.</t>
  </si>
  <si>
    <t>Se realizó una nuevo proceso de elección del delegado de las organizaciones técnico forenses, con los requisitos establecidos por los delegados de la sociedad civil del Consejo Asesor (Resolución). Para esto se logró la finaciación de Usaid a través de la OIM, quienes contrataron a Pastoral Social como el socio implementador del proceso. 
 El proyecto tuvo una duración de un mes iniciando en la tercera semana del mes de noviembre del 2021 y culminó el de diciembre realizando lo siguiente :
 Convocatoria
 Banco de Postulación 
 Divulgación Banco de Postulación
 Al ninguno de los aspirantes cumplir con los requisitos establecidos se procederá a declarar desierta la convocatoria</t>
  </si>
  <si>
    <t xml:space="preserve">Se reporta avance  en lel nuevo proceso de elección de delegados(as) para organizaciones Técnico-Forense, el cual se declara nuevamente desierta.  Proceso llevado acabo entre noviembre y diciembre.
</t>
  </si>
  <si>
    <t>El principal logro fue haber contado con las delegaciones de las organizaciones de secuestro y de desaparición forzada en los tiempos previstos, sin ningun contratiempo en el proceso de elección. Ahora la dificultad estuvo en la delegación de la organización técnico forense, para lo cual se hizo dos procesos pero en ninguno se logro esta delegación.</t>
  </si>
  <si>
    <t>37. Implementar el modelo de atención y servicio al ciudadano que contribuya a los procesos de relacionamiento con los actores interesados en la labor de la UBPD.</t>
  </si>
  <si>
    <t>Subdirección Administrativa y Financiera</t>
  </si>
  <si>
    <t>Para implementar el modelo de atención y servicio al ciudadano, se generaron las siguientes acciones operativas:
1. “Realizar un diagnóstico a los equipos territoriales frente a las rutas de atención y manejo de los canales de atención”: El Grupo de Servicio al Ciudadano realizó las siguientes visitas a las sedes territoriales de acuerdo con el cronograma propuesto: Cúcuta 22 de febrero, Ibagué 17 de febrero, Yopal 24 de febrero, Montería 3 de marzo, Medellín 8 de marzo, Apartado 11 de marzo, Sincelejo 15 de marzo, Barrancabermeja 17 de marzo, lo cual equivale al 53,3% de cumplimiento en la actividad. De lo anterior se adjunta como evidencia los instrumentos diagnóstico aplicados y listados de asistencia.
2. “Gestionar con los jefes de dependencias los enlaces delegados para las actividades inherentes de Servicio al Ciudadano de la vigencia”: Se cuenta con una matriz de enlaces delegados por los jefes de las diferentes dependencias de la UBPD, tanto para el trámite de PQRSD, Solicitudes de Búsqueda como solicitudes provenientes de entes externos de control en cumplimiento de la Circular 033 de 2020. Se adjunta como evidencia matriz Excel.
3. “Diseñar un cronograma para realizar sesiones de cualificación a enlaces de Servicio al Ciudadano, con el fin de identificar debilidades y fortalecer la apropiación y aplicación de lineamientos en materia de servicio al ciudadano”. De acuerdo con la actividad, el Grupo de Servicio al Ciudadano elaboró un cronograma de cualificación con el objetivo de socializar los lineamientos inherentes del proceso y del modelo de servicio, identificar fortalezas y debilidades y profundizar en la labor humanitaria y extrajudicial de la UBPD. Se adjunta como soporte de la actividad, el cronograma en mención.
4. “Implementar el cronograma de sesiones de cualificación a enlaces de Servicio al Ciudadano, con el fin de identificar debilidades y fortalecer la apropiación y aplicación de lineamientos en materia de servicio al ciudadano”: De acuerdo con el cronograma proyectado, se inició con la ejecución del mismo, del cual se presenta la siguiente gestión:
a. 1.1 Aplicación de encuesta a los equipos de las territoriales
b. Visitas presenciales: Cúcuta 22 de febrero, Ibagué 17 de febrero, Yopal 24 de febrero, Montería 3 de marzo, Medellín 8 de marzo, Apartado 11 de marzo, Sincelejo 15 de marzo, Barrancabermeja 17 de marzo.
c. Espacios de socialización virtual: 22 febrero: Mocoa, Barrancabermeja, Medellín. 24 febrero: Cali. Montería, Arauca, San José del Guaviare. 26 febrero: Yopal, Bogotá, Apartadó, Ibagué. 1 marzo: Barranquilla, Villavicencio, Florencia, Sincelejo. 5 marzo: Quibdó, Sincelejo.
d. Capacitación servicio de transporte: 21 y 22 de enero y 12 de marzo.
5. “Diseñar y socializar un canal de comunicación interno que facilite la denuncia anónima o confidencial de posibles situaciones irregulares junto con los lineamientos específicos para su manejo”: Esta actividad no ha tenido avance durante el trimestre valorado, teniendo en cuenta el desarrollo de otros lineamientos programados previamente.
6. "Promover mecanismos de articulación con otras entidades o instancias para la atención incluyente y accesible en materia de Servicio al Ciudadano”: El grupo de Servicio al Ciudadano participa en un chat a través de la aplicación de WhatsApp, en donde se encuentran integrados 207 líderes de Servicio al Ciudadano de las entidades de la APN. Así como, asistió a un espacio de articulación Nacional en temas de Servicio al Ciudadano a través del “Tercer Encuentro del Equipo Transversal de Servicio al Ciudadano”. Se adjunta evidencia de lo manifiesto.
7. “Registrar, controlar y realizar seguimiento de los PQRSD y Solicitudes de Búsqueda que ingresan a través de los diferentes canales de atención”: Como ruta de acción estratégica del Modelo de Servicio, se registra, controla y hace seguimiento a los PQRSD que ingresan a través de los diferentes canales de atención en matriz Excel, la cual se adjunta como evidencia: Nota: Se sugiere el manejo de la matriz aportada de acuerdo con las políticas de seguridad de la información, dado el contenido de la misma, la cual goza de datos sensibles.
8. “Implementar un mecanismo que permita valorar la percepción de los grupos de interés que radican PQRSD en la entidad”. Se elaboró un formulario para la valoración de la percepción de uno de los grupos de interés de la UBPD, correspondiente a PQRSD, del cual fueron enviados a través del correo electrónico de servicio al ciudadano 700 formularios. A la fecha se han obtenido 116 respuestas, lo cual corresponde al 16.57% de muestra obtenida. Los resultados se encuentran en análisis y consolidación. Como evidencia de lo anteriormente descrito se adjunta formulario.
9. “Elaborar informes del comportamiento de canales de atención”:  Teniendo en cuenta la periodicidad de los informes (cuatrimestrales) se presentará el respectivo avance en el siguiente reporte.
10. “Realizar sesiones de cualificación y sensibilización a los colaboradores que prestan servicios de transporte, aseo y cafetería, vigilancia, operación logística y correspondencia, para el fortalecimiento y conocimiento de la naturaleza y misión de la UBPD”: Fueron realizadas capacitaciones al Servicio de Transporte el 21 y 22 de enero y 12 de marzo.</t>
  </si>
  <si>
    <t>La información da cuenta de que se ha avanzado en la dirección esperadada para desarrollar e implementar el modelo de atención y servicio al ciudadano. Sin embargo, para el próximo trimestre se sugiere incluir los logros y dificultades presentados durante la consecución de todas estas tareas desarrolladas en el período evaluado. 
Dentro de las tareas desarrolladas, no se evidencia que labores de enfoque diferencial se han desarrollado o se tienen planeadas para la vigencia, ejemplo de ello, puede ser la inclusión de letreros, cartillas o buzones en lenguaje braille, carteleras auditivas, inclusión en la página web de mensajes con audio, atención por personas diferentes a vigilantes o cosas por el estilo.</t>
  </si>
  <si>
    <t>Para implementar el modelo de atención y servicio al ciudadano, se generaron las siguientes acciones operativas, de las cuales se da reporte del segundo trimestre así:
 Para el desarrollo de la actividad: “Implementar el modelo de atención y servicio al ciudadano”, se generaron las siguientes acciones operativas de las cuales se presenta el avance para el corte indicado así: 
 1. “Realizar un diagnóstico a los equipos territoriales frente a las rutas de atención y manejo de los canales de atención”: 
 El Grupo de Servicio al Ciudadano realizó satisfactoriamente el diagnóstico con 11 equipos territoriales en varios frentes de valoración, para lo cual se aplicó una herramienta elaborada directamente por el Grupo y diligenciada en conjunto con los enlaces territoriales y coordinadores(as). No se abarcaron en esta primera fase las 17 territoriales, dado las situaciones de afectación del COVID-19 entre otras inherentes a las agendas de trabajo. Sin embargo con la información recolectada de 11 sedes se cuenta con un diagnóstico pertinente para la toma de decisiones. Se indica que la actividad fue articulada con la SGTT y finalizada al 100% de conformidad con el objetivo propuesto para la valoración.
 De este ejercicio se presentó el informe final del cual se dio traslado mediante comunicación formal el 18 de mayo de 2021 a través del Memorando 2130-3-202102779, dirigido a los directores(as), Subdiretores(as), Jefes de Oficina y Coordinadores(as). Se adjunta lo indicado.
 2. “Gestionar con los jefes de dependencias los enlaces delegados para las actividades inherentes de Servicio al Ciudadano de la vigencia”: 
 Se cuenta con una matriz de enlaces delegados por los jefes de las diferentes dependencias de la UBPD, tanto para el trámite de PQRSD, Solicitudes de Búsqueda como solicitudes provenientes de entes externos de control en cumplimiento de la Circular 033 de 2020. Esta actividad se cumplió al 100% desde el trimestre anterior de acuerdo con el reporte generado.
 3. “Diseñar un cronograma para realizar sesiones de cualificación a enlaces de Servicio al Ciudadano, con el fin de identificar debilidades y fortalecer la apropiación y aplicación de lineamientos en materia de servicio al ciudadano”. 
 De acuerdo con la actividad, el Grupo de Servicio al Ciudadano elaboró un cronograma de cualificación con el objetivo de socializar los lineamientos inherentes del proceso y del modelo de servicio, identificar fortalezas y debilidades y profundizar en la labor humanitaria y extrajudicial de la UBPD. Esta actividad se cumplió al 100% desde el trimestre anterior de acuerdo con el reporte generado.
 4. “Implementar el cronograma de sesiones de cualificación a enlaces de Servicio al Ciudadano, con el fin de identificar debilidades y fortalecer la apropiación y aplicación de lineamientos en materia de servicio al ciudadano”:
  De acuerdo con el cronograma proyectado, se inició con la ejecución del mismo, del cual se presenta la siguiente gestión:
 Se realizó la socialización de los siguientes lineamientos:
 a. Comunicado informativo para interponer peticiones, quejas, reclamos, sugerencias o denuncias a través de la página Web, a través del Memorando 2130-3-202102630.
 b. Comunicado sobre conceptos técnicos uso aplicación WhatsApp.
 c. Comunicado informativo a los equipos territoriales, mediante el Memorando 2130-3-202102631, para seguimiento de los buzones de sugerencias de conformidad con el lineamiento establecido.
 5. “Diseñar y socializar un canal de comunicación interno que facilite la denuncia anónima o confidencial de posibles situaciones irregulares junto con los lineamientos específicos para su manejo”: 
 A través del Memorando 2130-3-202102630 se presenta comunicado interno que permite conocer la ruta para interponer peticiones, quejas, reclamos, sugerencias o denuncias a través de la página Web, garantizando la denuncia anónima o confidencial de posibles situaciones irregulares.
 6. “Promover mecanismos de articulación con otras entidades o instancias para la atención incluyente y accesible en materia de Servicio al Ciudadano”: 
 El grupo de Servicio al Ciudadano participa en un chat a través de la aplicación de WhatsApp, en donde se encuentran integrados 207 líderes de Servicio al Ciudadano de las entidades de la APN. Así como, asistió a un espacio de articulación Nacional en temas de Servicio al Ciudadano a través del “Tercer Encuentro del Equipo Transversal de Servicio al Ciudadano”. En este sentido se da continuidad a los escenarios de articulación de conformidad con lo manifiesto.
 7. “Registrar, controlar y realizar seguimiento de los PQRSD y Solicitudes de Búsqueda que ingresan a través de los diferentes canales de atención”: 
 Tal y como se ha presentado desde el trimestre anterior, como ruta de acción estratégica del Modelo de Servicio, se registra, controla y hace seguimiento a los PQRSD que ingresan a través de los diferentes canales de atención en matriz Excel, la cual se adjunta como evidencia: Nota: Se sugiere el manejo de la matriz aportada de acuerdo con las políticas de seguridad de la información, dado el contenido de la misma, la cual goza de datos sensibles.
 8. “Implementar un mecanismo que permita valorar la percepción de los grupos de interés que radican PQRSD en la entidad”. 
 Tal y como se presentó en el reporte anterior, el Grupo de Servicio al Ciudadano, elaboró un formulario para la valoración de la percepción de uno de los grupos de interés de la UBPD, correspondiente a PQRSD, en este orden se da cumplimiento al 100% de la actividad y se presenta informe de análisis. 
 9. “Elaborar informes del comportamiento de canales de atención”: 
 Teniendo en cuenta la periodicidad de los informes (cuatrimestrales), el Grupo de Servicio al Ciudadano, elaboró:
 a. Informe de PQRSD de los periodos enero a marzo y abril a junio de 2021 que presenta de manera transversal el comportamiento de los canales de atención.}
 b. Informe cuatrimestral, que presenta el detalle de dichos canales.
 10. “Realizar sesiones de cualificación y sensibilización a los colaboradores que prestan servicios de transporte, aseo y cafetería, vigilancia, operación logística y correspondencia, para el fortalecimiento y conocimiento de la naturaleza y misión de la UBPD”: 
 Se inició una estrategia formal de capacitación y sensibilización con los servicios tercerizados, actividad articulada con la Oficina de gestión del Conocimiento, para lo cual se adjunta pieza gráfica compartida como mecanismo de difusión interna.
 De acuero con la retroalimentación del trimestre anterior, es preciso señalar que, las labores de enfoque diferencial deben ser promidos por la Dirección de Participación quienes en el marco de sus funciones generan dichos linemientos. Sin perjuicio de lo anterior, para la vigencia 2022 se tendrá previsto la adquisición de elementos para las sedes que ya se encuentren adecuadas, así como la articulación con la Oficina de Comunicaciones en la emisión del material POP correspondiente.</t>
  </si>
  <si>
    <t>El informe presentado es detallado y cuenta de todas las acciones que promueve el Grupo de Atención al Ciudadano de la SAF. Permite entender el desarrollo de labores para implementar el modelo de atención y atención al ciudadano.
 Se sugiere incluir dentro del avance cualitativo un breve reporte de cuantas PQRSD están siendo recibidas contestadas por la UBPD en cada periodo de medición.
¿Dentro del modelo de atención y servicio al ciudadano se tiene contemplado evaluar la percepción del servicio para personas y familiares que buscan? o que acciones directas se tienen previstas en cuanto a este grupo de interés?, siendo este nuestro principal interés y parte interesada.</t>
  </si>
  <si>
    <t xml:space="preserve">En el marco de la implementación del modelo de atención y servicio al ciudadano, se generaron las siguientes acciones operativas para el trimestre comprendido entre julio a septiembre de 2021:
1. “Realizar un diagnóstico a los equipos territoriales frente a las rutas de atención y manejo de los canales de atención”:
Tal y como se ha presentado el reporte, el Grupo de Servicio al Ciudadano realizó visitas a las sedes territoriales de acuerdo con un cronograma propuesto, del cual se aplicó un instrumento diagnóstico, se elaboró un informe de resultados y se remitió a las dependencias correspondientes mediante Memorando 2130-3-202102779; por lo anterior, la actividad se encuentra finalizada al 100% de conformidad con el objetivo propuesto para la valoración.
 2. “Gestionar con los jefes de dependencias los enlaces delegados para las actividades inherentes de Servicio al Ciudadano de la vigencia”: 
En cumplimiento de la actividad, se cuenta con una matriz que contiene para cada dependencia tanto de nivel central como territorial, los enlaces delegados para las actividades inherentes de Servicio al Ciudadano, los cuales han sido designados por los jefes de las diferentes áreas de la UBPD. Esta actividad se cumplió al 100% desde el trimestre anterior de acuerdo con el reporte generado.
 3. “Diseñar un cronograma para realizar sesiones de cualificación a enlaces de Servicio al Ciudadano, con el fin de identificar debilidades y fortalecer la apropiación y aplicación de lineamientos en materia de servicio al ciudadano”. 
 De acuerdo con la actividad y como consecuencia de los reportes anteriormente generados, el Grupo de Servicio al Ciudadano elaboró un cronograma de cualificación con el objetivo de socializar los lineamientos inherentes del proceso y del modelo de servicio, identificar fortalezas y debilidades y profundizar en la labor humanitaria y extrajudicial de la UBPD. Esta actividad se cumplió al 100% desde el trimestre anterior de acuerdo con el reporte entregado.
 4. “Implementar el cronograma de sesiones de cualificación a enlaces de Servicio al Ciudadano, con el fin de identificar debilidades y fortalecer la apropiación y aplicación de lineamientos en materia de servicio al ciudadano”:
De acuerdo con el cronograma proyectado, se inició con la ejecución del mismo, del cual se presenta la siguiente gestión:
 Todas y cada una de las sesiones previstas se han realizado, en este orden de ideas se abordaron adicional a los reportes anteriormente generados, procesos de sensibilización y capacitación a:
1.        Apartadó, 2. Barrancabermeja, 3. Cúcuta, 4. Ibagué, 5. Medellín, 6. Montería, 7. Yopal, 8. Sincelejo, 9. Quibdó, 10. Mocoa, 11. San José del Guaviare, 12. Cali, 13. Barranquilla, 14. Arauca, 15. Villavicencio, 16. Florencia y 17. Bogotá.
Se adjuntan como evidencia los listados de asistencia de cada una de las intervenciones, presentación utilizada, dando cumplimiento al 100% de la actividad.
5. “Diseñar y socializar un canal de comunicación interno que facilite la denuncia anónima o confidencial de posibles situaciones irregulares junto con los lineamientos específicos para su manejo”: 
A través del Memorando 2130-3-202102630 se presentó comunicado interno que permite conocer la ruta para interponer peticiones, quejas, reclamos, sugerencias o denuncias a través de la página Web, garantizando la denuncia anónima o confidencial de posibles situaciones irregulares. Este memorando fue aportado como evidencia en el reporte del plan de acción del anterior trimestre valorado, por lo cual la actividad se encuentra cumplida al 100%.
6. “Promover mecanismos de articulación con otras entidades o instancias para la atención incluyente y accesible en materia de Servicio al Ciudadano”: 
El grupo de Servicio al Ciudadano participa en un chat a través de la aplicación de WhatsApp, en donde se encuentran integrados 207 líderes de Servicio al Ciudadano de las entidades de la APN. Así como asiste a los espacios de articulación Nacional en temas de Servicio al Ciudadano a través de los encuentros de los equipos transversales de Servicio al Ciudadano. En este sentido se da continuidad a los escenarios de articulación de conformidad con lo manifiesto y se cumple al 100% la actividad.
 7. “Registrar, controlar y realizar seguimiento de los PQRSD y Solicitudes de Búsqueda que ingresan a través de los diferentes canales de atención”: 
Tal y como se ha presentado en los diferentes reportes al Plan de Acción, el Grupo Interno de Trabajo de Servicio al Ciudadano, cuenta con una matriz de registro, control y seguimiento a las PQRSD que ingresan a través de los diferentes canales de atención, la cual se adjunta como evidencia.
Aunado con lo anteriormente descrito, y de acuerdo con las recomendaciones generadas, se indica que para el periodo valorado y correspondiente al 1 de julio del 2021 al 30 de septiembre de 2021, la Unidad de Búsqueda de Personas dadas por Desaparecidas, recibió 299 casos desagregados en: 154 PQRSD y 145 Solicitudes de Búsqueda a través de los canales de atención operados por el Grupo de Servicio al Ciudadano, es decir, 71 por canal telefónico, 217 por canales virtuales y 11 presenciales.
Nota: Se sugiere que, el manejo de la matriz aportada sea de acuerdo con las políticas de seguridad de la información, dado el contenido de la misma, la cual goza de datos sensibles.
8. “Implementar un mecanismo que permita valorar la percepción de los grupos de interés que radican PQRSD en la entidad”:
Tal y como se presentó en el reporte anterior, el Grupo de Servicio al Ciudadano, elaboró un formulario para la valoración de la percepción de uno de los grupos de interés de la UBPD, correspondiente a PQRSD, se presentaron las evidencias correspondientes, en este orden la actividad se encuentra cumplida al 100%. 
Aunado con lo anteriormente descrito, y de acuerdo con la inquietud generada en la retroalimentación del periodo anterior: “¿Dentro del modelo de atención y servicio al ciudadano se tiene contemplado evaluar la percepción del servicio para personas y familiares que buscan? o que acciones directas se tienen previstas en cuanto a este grupo de interés?, siendo este nuestro principal interés y parte interesada”, se indica lo siguiente: En el marco del contrato 111 de 2021 suscrito con la Universidad Nacional, a través del Observatorio de Paz y Conflicto se tiene contemplado implementar las metodologías e instrumentos para caracterizar las particularidades, expectativas y necesidades ¬¬de 9 grupos de interés con los que interactúa la UBPD y para evaluar la percepción de los grupos de interés caracterizados (10) frente a las respuestas que brinda la Unidad en el proceso de búsqueda de personas dadas por desaparecidas, con el fin de fortalecer y generar lazos de confianza entre la UBPD y estos grupos; en este orden de ideas a través de la Subdirección General Técnica y Territorial y la Oficina de Gestión del Conocimiento con el apoyo de Servicio al Ciudadano se abordará la percepción de las personas y familiares que buscan, durante la vigencia 2021 y 2022.
 9. “Elaborar informes del comportamiento de canales de atención”: 
Se indica en cumplimiento de la actividad, que la misma tiene una periodicidad cuatrimestral, por lo cual se adjunta informe de canales del periodo de mayo a agosto del 2021 e informe consolidado de PQRSD publicado en la página Web a través del link: https://ubpdbusquedadesaparecidos.co/servicio-ciudadano/#co-atencion
 10. “Realizar sesiones de cualificación y sensibilización a los colaboradores que prestan servicios de transporte, aseo y cafetería, vigilancia, operación logística y correspondencia, para el fortalecimiento y conocimiento de la naturaleza y misión de la UBPD”: 
Se indica que la actividad fue realizada con éxito, con el acompañamiento y liderazgo de la Oficina de Gestión del Conocimiento, realizado las capacitaciones sobre el mandato de la UBPD a los/las colaboradores/as que prestan servicios de transporte, aseo y cafetería, vigilancia, operación logística y correspondencia. 
Para efecto de las evidencias, las mismas se encuentran en custodia de Diana Salamanca, Experta Técnica de la Oficina de Gestión del Conocimiento. 
Dicha actividad culminó al 100% de acuerdo con la programación planeada.
</t>
  </si>
  <si>
    <t>El avance remitido permite evidenciar todas las acciones que ha materializado el grupo de atención al ciudadano de la SAF. para el último trimestre se sugiere culminar las labores del presente plan de trabajo y a su vez, elaborar el plan para 2022-2023, en este orden de ideas, se deben adelantar los estudios previos y demás trámites contractuales para aquellos contratos que apliquen a la Ley de garantias.</t>
  </si>
  <si>
    <t>En el marco de la implementación del modelo de atención y servicio al ciudadano, y tal como se llevaron a cabo cada uno de los reportes durante la vigencia, se indica para este periodo final las siguientes acciones operativas en materia:
 1.“Realizar un diagnóstico a los equipos territoriales frente a las rutas de atención y manejo de los canales de atención”: la actividad se encuentra finalizada al 100% de conformidad con el objetivo propuesto para la valoración y reportado en anteriores seguimientos. 2. “Gestionar con los jefes de dependencias los enlaces delegados para las actividades inherentes de Servicio al Ciudadano de la vigencia”: la actividad se encuentra finalizada al 100% de conformidad con el objetivo propuesto para la valoración y reportado en anteriores seguimientos. 3. “Diseñar un cronograma para realizar sesiones de cualificación a enlaces de Servicio al Ciudadano, con el fin de identificar debilidades y fortalecer la apropiación y aplicación de lineamientos en materia de servicio al ciudadano”: la actividad se encuentra finalizada al 100% de conformidad con el objetivo propuesto para la valoración y reportado en anteriores seguimientos. 4. “Implementar el cronograma de sesiones de cualificación a enlaces de Servicio al Ciudadano, con el fin de identificar debilidades y fortalecer la apropiación y aplicación de lineamientos en materia de servicio al ciudadano”: la actividad se encuentra finalizada al 100% de conformidad con el objetivo propuesto para la valoración y reportado en anteriores seguimientos. 5. “Diseñar y socializar un canal de comunicación interno que facilite la denuncia anónima o confidencial de posibles situaciones irregulares junto con los lineamientos específicos para su manejo”: la actividad se encuentra finalizada al 100% de conformidad con el objetivo propuesto para la valoración y reportado en anteriores seguimientos. 6. “Promover mecanismos de articulación con otras entidades o instancias para la atención incluyente y accesible en materia de Servicio al Ciudadano”: la actividad se encuentra finalizada al 100% de conformidad con el objetivo propuesto para la valoración y reportado en anteriores seguimientos. 7. “Registrar, controlar y realizar seguimiento de los PQRSD y Solicitudes de Búsqueda que ingresan a través de los diferentes canales de atención”: Tal y como se ha presentado en los diferentes reportes al Plan de Acción, el Grupo Interno de Trabajo de Servicio al Ciudadano, cuenta con una matriz de registro, control y seguimiento a las PQRSD que ingresan a través de los diferentes canales de atención, la cual se adjunta como evidencia y finaliza con la actividad, dando cumplimiento con el 100% de la actividad. Aunado con lo anteriormente descrito, y de acuerdo con las recomendaciones generadas, se indica que, para el periodo valorado y correspondiente al 1 de octubre del 2021 al 31 de diciembre de 2021, la Unidad de Búsqueda de Personas dadas por Desaparecidas, recibió 291casos desagregados en: 180 PQRSD y 111 Solicitudes de Búsqueda a través de los canales de atención operados por el Grupo de Servicio al Ciudadano, es decir, 35 por canal telefónico, 243 por canales virtuales y 13 presenciales. Nota: Se sugiere que, el manejo de la matriz aportada sea de acuerdo con las políticas de seguridad de la información, dado el contenido de la misma, la cual goza de datos sensibles. 8. “Implementar un mecanismo que permita valorar la percepción de los grupos de interés que radican PQRSD en la entidad”: la actividad se encuentra finalizada al 100% de conformidad con el objetivo propuesto para la valoración y reportado en anteriores seguimientos. 9. “Elaborar informes del comportamiento de canales de atención”: Se indica en cumplimiento de la actividad, que la misma tiene una periodicidad cuatrimestral, por lo cual se adjunta informe de canales del último periodo del 2021 e informe consolidado de PQRSD publicado en la página Web a través del link: https://ubpdbusquedadesaparecidos.co/servicio-ciudadano/#co-atencion 10. “Realizar sesiones de cualificación y sensibilización a los colaboradores que prestan servicios de transporte, aseo y cafetería, vigilancia, operación logística y correspondencia, para el fortalecimiento y conocimiento de la naturaleza y misión de la UBPD”: la actividad se encuentra finalizada al 100% de conformidad con el objetivo propuesto para la valoración y reportado en anteriores seguimientos.</t>
  </si>
  <si>
    <t>El avance registrado permite evidenciar todas las acciones efectuadas para llevar a cabo el modelo de atención y servicio al ciudadano en el 2021
Ya que no se encontraron dificultades durante la implementación del modelo de atención, se sugiere realizar un diagnóstico o encuesta de como perciben interna y externamente la atención del servicio al ciudadano nuestras partes interesadas. Esto permitirá orientar esfuerzos a los temas que aún cuenten con alguna brecha o cuello de botella, siempre pensado con un enfoque de mejora continua.
De otra parte, se sugiere establecer una linea de base (porcentaje de avance) acerca de la implementación del modelo de atención y servicio al ciudadano. esto permitirá enfocar esfuerzos temporalmente a mediano plazo para los temas o acciones que hagan falta implementar.</t>
  </si>
  <si>
    <t>En términos de logros y dificultades, se indica que el Grupo Interno de Trabajo de Servicio al Ciudadano logra al 100% en el cumplimiento de las actividades en el plan de acción, lo cual es el resultado de una programación adecuada de acciones en un plan interno de trabajo que permitió el control y seguimiento permanente. En este sentido, la elaboración del ejercicio diagnóstico y sus resultados permitieron tomar acción y decisión sobre la gestión del proceso, contar con enlaces e las dependencias de nivel central y territorial facilitaron la articulación y retroalimentación de lineamientos en materia de servicio al ciudadano y los procesos de cualificación fortalecieron la apropiación y aplicación de los conocimientos transferidos.
 El proceso contó con puntos de control permanentes, registró la información y cuenta con evidencias de toda su gestión. 
 En términos de logros y dificultades, no se detallan situaciones mayores, la ejecución se realizó de manera adecuada.</t>
  </si>
  <si>
    <t xml:space="preserve">38. Desarrollar acciones de fortalecimiento de la participación de las personas y organizaciones que buscan en los Planes Regionales de Búsqueda y en el desarrollo de acciones humanitarias. </t>
  </si>
  <si>
    <t>Asesora para temas de incidencia, relacionamiento público y posicionamiento político</t>
  </si>
  <si>
    <t>ECA, DTPCVED, ET</t>
  </si>
  <si>
    <r>
      <rPr>
        <b/>
        <sz val="9"/>
        <color theme="1"/>
        <rFont val="Arial"/>
      </rPr>
      <t>Cooperación:</t>
    </r>
    <r>
      <rPr>
        <sz val="9"/>
        <color theme="1"/>
        <rFont val="Arial"/>
      </rPr>
      <t xml:space="preserve">
Con el apoyo de la Comunidad Internacional, la Unidad cuenta con respaldo técnico y financiero para el desarrollo de acciones de fortalecimiento de la participación de víctimas a través de proyectos de cooperación ejecutados en asocio con OSC- Para el desarollo del Plan Regional del Magdalena Medio se cuenta con el proyecto  "Fortalecer la participación de familiares de víctimas y organizaciones de sociedad civil a través de su acompañamiento en la ejecución de un Plan Regional de Búsqueda en el Magdalena caldense que adelantará la UBPD", financiado por la Agencia Catalana de Cooperación al Desarrollo e implementado en asocio con PNUD, y las organizaciones EQUITAS, FUNDECOS y CEDAT.  Asimismo se cuenta con apoyo de USAID para la implementación del proyecto "Microfocalización de lugares de posible enterramiento clandestino de personas desaparecidas forzadamente en Norte de Santander: apuesta de la Sociedad Civil a la implementación del Plan Nacional de Búsqueda de la UBPD", ejecutado por MDSI - Programa Colombia Transforma y la organización Fundación Progresar- Asimismo mediante el apoyo del Fondo Multidonante para las Naciones Unidas MPTF (Ventana Sociedad Civil) se apoya la selección y acompañamiento a  la ejecución de los proyectos de las organizaciones, Plataforma Procesos Sur del Huila, sociación Nacional de Mujeres Campesinas, Negras e Indígenas de Colombia, ANMUCIC, ubicada en 15 dptos y 55 municipios y  la organización PANURE en Tolima y Cundinamarca que desarrollan proyectos para el desarrollo de insumos para la UBPD para el establecimiento de planes regionales de búsqueda y acciones humanitarias de búsqueda. Se espera que el próximo trimestre se comiencen a presentar algunos de los productos establecidos en los proyectos.
</t>
    </r>
    <r>
      <rPr>
        <b/>
        <sz val="9"/>
        <color theme="1"/>
        <rFont val="Arial"/>
      </rPr>
      <t xml:space="preserve">Asesora de Incidencia, relacionamiento y posicionamiento político:
</t>
    </r>
    <r>
      <rPr>
        <sz val="9"/>
        <color theme="1"/>
        <rFont val="Arial"/>
      </rPr>
      <t xml:space="preserve">Con el objetivo de desarrollar acciones de fortalecimiento de la participación de las personas y organizaciones que buscan en los Planes Regionales de Búsqueda y en el desarrollo de acciones humanitarias, se realizaron diferentes acciones:                                                                                                         
1. Se sostuvó reuniones con el Equipo de Cooperación y Alianzas, la Subdirección General Técnica y Territorial, la Dirección Técnica de Información, Planeación y Localización- DTIPLOC y la Dirección Tecnica de Participación, Contacto con las Víctimas y Enfoques
Diferenciales-DTPCVED con el objetivo de priorizar algunos PRB a fortalecer por medio del nuevo proyecyo MPTF a la luz de los elementos claves de la estrategia institucional, en la que se encuentra la estrategia de participación de personas y organizaciones que buscan (los PRB priorizados fueron: bajo putumayo, Catatumbo, Pacifico Sur, Oriente Antioqueño, Buenaventura, Alto atrato) donde de manera paralela se busca fortalecer la participación en PRB de las Organizaciones.                                                                    
2.  Trabajamos en la  identificación y clasificación de organizaciones de familiares y de DDHH que se pueden vincular a los PRB y a las acciones humanitarias a través de convenios y alianzas (A partir del Mapeo elaborado por ICMP, proyectos ya formulados y de los informes entregados a la UBPD)                            
3. Se llevaron a cabo tres Pactos Regionales por la Búsqueda de enero a marzo en Magdalena, en Puerto Berrío y Antioquia, en la jornada de suscripción y socialización de estos pactos, los Equipos Territoriales realizaron una socialización presencial con victimas, organizaciones y entidades territoriales, en la cual se trabajó la articulación y particiáción de personas y organizaciones que buscan en las diferentes acciones humanitarias a implementar en el territorio y los Planes Regionales de Búsqueda.                                   
4. Desde el equipo de incidencia, relacionamiento público y posicionamiento político se realizó una lista de 25 organizaciones a priorizar según su relacionamiento con la UBPD, a partir de esta lista se han llevado encuentros bilaterales de negociación con 8 organizaciones que tienen presencia nacional como FEVCOL, FNEB, CAJAR, Familiares Colombia LF, Colectivo 16 de Mayo, CSPP, Familiares en el exterior y CJYC, estos encuentros tienen como objetivo mejorar el relacionamiento, articular esfuerzos para trabajar en la búsqueda de personas dadas por desaparecidas, mejorar la participación en las acciones humanitarias y los PRB de las buscadoras y los buscadores e impulsar convenios según las necesidades y recursos de la UBPD, que se evaluan con los equipos involucrados en el posible convenio.
5. Con el objetivo de hacer seguimiento a los ejes estrategicos de la entidad, los asesores de la Dirección General realizamos una matriz de seguimiento, en la que el equipo de incidencia, relacionamiento público y posicionamiento político es el responsable del seguimiento a los acuerdos y compromisos establecidos con las organizaciones de familiares y de DDHH que realiza principalmente la DTPCVED y por medio de Mesas Tecnicas la DTIPLOC.                                                                                               </t>
    </r>
  </si>
  <si>
    <t xml:space="preserve">La presente es una actividad permanente de todo el año, se evidencia el avance mediante el cierre de dos (2) convenios o acuerdos de carácter regional, el primero en el Magdalena Medio con OSC y financiado por  la Agencia Catalana de Cooperación al Desarrollo e implementado en asocio con PNUD, y las organizaciones EQUITAS, FUNDECOS y CEDAT, y el segundo, para Norte de Santander  con el apoyo de USAID y Naciones Unidas.  Es importante seguir reportando el avance de los productos y el desarrollo de estos proyectos.  Así como del trabajo que se viene desarrollando con los demáss proyectos mencionados en otras regiones, éstos últimos sería bueno detallarlos o tener todo en una tabla o cuadro que facilite su lectura para el seguimiento.
</t>
  </si>
  <si>
    <r>
      <rPr>
        <b/>
        <sz val="9"/>
        <color theme="1"/>
        <rFont val="Arial"/>
      </rPr>
      <t>Asesora de Incidencia, relacionamiento y posicionamiento político:</t>
    </r>
    <r>
      <rPr>
        <sz val="9"/>
        <color theme="1"/>
        <rFont val="Arial"/>
      </rPr>
      <t xml:space="preserve">
Con el objetivo de desarrollar acciones de fortalecimiento de la participación de las personas y organizaciones que buscan en los Planes Regionales de Búsqueda y en el desarrollo de acciones humanitarias, se realizaron diferentes acciones:                                                                                                         
</t>
    </r>
    <r>
      <rPr>
        <b/>
        <sz val="9"/>
        <color theme="1"/>
        <rFont val="Arial"/>
      </rPr>
      <t xml:space="preserve">1. </t>
    </r>
    <r>
      <rPr>
        <sz val="9"/>
        <color theme="1"/>
        <rFont val="Arial"/>
      </rPr>
      <t xml:space="preserve">Se acompaño el proceso de formulación del proyecto Fondo Multidonante de las Naciones Unidad para el Sostenimiento de la Paz, en donde se decide priorizar las acciones en Pacifico Sur, Oriente Antioqueño, Buenaventura y Alto y medio atrato, incluyendo el fortalecimiento de los PRB en universo de PDD, registro
nacional de fosas, cementerios ilegales y sepulturas y relacionamiento con las organizaciones e instituciones.       
</t>
    </r>
    <r>
      <rPr>
        <b/>
        <sz val="9"/>
        <color theme="1"/>
        <rFont val="Arial"/>
      </rPr>
      <t>2.</t>
    </r>
    <r>
      <rPr>
        <sz val="9"/>
        <color theme="1"/>
        <rFont val="Arial"/>
      </rPr>
      <t xml:space="preserve"> Se llevaron a cabo cuatro Pactos Regionales por la Búsqueda de Personas dadas por Desaparecidas de abril a junio el 7 de abril 2021 en Bogotá – Cundinamarca; 13 de abril 2021 en Buenaventura; 21 de abril 2021 en Caquetá y 11 de junio 2021 en Norte de Santander, los Equipos Territoriales despues de una jornada de planeación con la Dirección General realizaron una socialización presencial con victimas, organizaciones y entidades territoriales, en la cual se trabajó la articulación y particiáción de personas y organizaciones que buscan en las diferentes acciones humanitarias a implementar en el territorio y los Planes Regionales de Búsqueda.                                                                </t>
    </r>
    <r>
      <rPr>
        <b/>
        <sz val="9"/>
        <color theme="1"/>
        <rFont val="Arial"/>
      </rPr>
      <t xml:space="preserve">3. </t>
    </r>
    <r>
      <rPr>
        <sz val="9"/>
        <color theme="1"/>
        <rFont val="Arial"/>
      </rPr>
      <t xml:space="preserve">Desde el equipo de incidencia, relacionamiento público y posicionamiento político se complemento el listado de organizaciones a 40 organizaciones por priorizar según su relacionamiento con la UBPD, a partir de esta lista se han llevado encuentros bilaterales de negociación con diferentes  organizaciones que tienen presencia a nivel  nacional y territorial como FEVCOL, FNEB, CAJAR, CJL, CCJ, COFB, Movice capitulo Bogotá y Capitulo Antioquia, ASFADDES, Reiniciar, Familiares Colombia LF, Mesa de Desapariciones Forzadas de la Coordinación Colombia Europa Estados Unidos; Organizaciones de Buenaventura, Colectivo 16 de Mayo, Hasta encontrarlos, CSPP, Grupo de Familiares en el exterior (Europa, Estados Unidos, Argentina y Uruguay), Equitas y CJYC, estos encuentros tienen como objetivo mejorar el relacionamiento estrategico de la entidad con las Organizaciones, articular esfuerzos para trabajar en la búsqueda de personas dadas por desaparecidas, mejorar la participación en las acciones humanitarias y los PRB de las buscadoras y los buscadores e impulsar convenios según las necesidades y recursos de la UBPD, que se evaluan con los equipos involucrados en el posible convenio.
</t>
    </r>
    <r>
      <rPr>
        <b/>
        <sz val="9"/>
        <color theme="1"/>
        <rFont val="Arial"/>
      </rPr>
      <t>4.</t>
    </r>
    <r>
      <rPr>
        <sz val="9"/>
        <color theme="1"/>
        <rFont val="Arial"/>
      </rPr>
      <t xml:space="preserve"> Se realiza la redacción del Convenio de Grupo de Familiares en el exterior OMI-VÄSTERÅS con la DTPCVED, la Secretaria General y con apoyo de la Subdirección administrativa y finaniera que se encuentra en proceso de aval y re - negociación con la Organización, este convenio tiene como objeto aunar esfuerzos para la busqueda de PDD. Adicionalmente, se realiza un acompañamiento paralelo a las victimas en el exterior y reuniones periodicas con la Dirección General y participación de la DTPCVED                                                                  </t>
    </r>
    <r>
      <rPr>
        <b/>
        <sz val="9"/>
        <color theme="1"/>
        <rFont val="Arial"/>
      </rPr>
      <t xml:space="preserve"> 5.</t>
    </r>
    <r>
      <rPr>
        <sz val="9"/>
        <color theme="1"/>
        <rFont val="Arial"/>
      </rPr>
      <t xml:space="preserve"> Se realiza acompañamiento a la Mesa Técnica con el  MOVICE capitulo Bogotá, Reiniciar, FEVCOL, Familiares Colombia LF, CSPP, CAJAR y CJYC y Equitas en Magdalena.                                                                                                                                                                                   </t>
    </r>
    <r>
      <rPr>
        <b/>
        <sz val="9"/>
        <color theme="1"/>
        <rFont val="Arial"/>
      </rPr>
      <t>6.</t>
    </r>
    <r>
      <rPr>
        <sz val="9"/>
        <color theme="1"/>
        <rFont val="Arial"/>
      </rPr>
      <t xml:space="preserve"> Se realiza un borrador de la Ruta de participación para personas buscadoras y organizaciones en la UBPD. Realizamos una reunión con la DTPCVED para fortalecer y socializar el insumo.                                                                                                                                                               </t>
    </r>
    <r>
      <rPr>
        <b/>
        <sz val="9"/>
        <color theme="1"/>
        <rFont val="Arial"/>
      </rPr>
      <t>7</t>
    </r>
    <r>
      <rPr>
        <sz val="9"/>
        <color theme="1"/>
        <rFont val="Arial"/>
      </rPr>
      <t xml:space="preserve">. Se apoya a la Directora General al recibir la propuesta de decreto para la creación de la Mesa Departamental Interinstitucional sobre Desaparición Forzada en Antioquia.                                                                                                                                                                                             </t>
    </r>
    <r>
      <rPr>
        <b/>
        <sz val="9"/>
        <color theme="1"/>
        <rFont val="Arial"/>
      </rPr>
      <t>8</t>
    </r>
    <r>
      <rPr>
        <sz val="9"/>
        <color theme="1"/>
        <rFont val="Arial"/>
      </rPr>
      <t xml:space="preserve">. Se apoya a la Directora General en el recibimiento del Informe elaborado por el MOVICE sobre " búsqueda de víctimas de desaparición forzada y ejecuciones extrajudiciales y protección de CNI en cementerios  afectados por medidas sanitarias excepcionales por el COVID19 en el Departamento de Antioquia”.                                                                                                                                                                                                  </t>
    </r>
    <r>
      <rPr>
        <b/>
        <sz val="9"/>
        <color theme="1"/>
        <rFont val="Arial"/>
      </rPr>
      <t>9.</t>
    </r>
    <r>
      <rPr>
        <sz val="9"/>
        <color theme="1"/>
        <rFont val="Arial"/>
      </rPr>
      <t xml:space="preserve"> Se asiste a la sesión de la MESA DEPARTAMENTAL DE VICTIMAS DE BOYACÁ con el objetivo de presentar las funciones de la UBPD y se busca articular acciones.                                                                                                                                                                                                            </t>
    </r>
    <r>
      <rPr>
        <b/>
        <sz val="9"/>
        <color theme="1"/>
        <rFont val="Arial"/>
      </rPr>
      <t xml:space="preserve">10. </t>
    </r>
    <r>
      <rPr>
        <sz val="9"/>
        <color theme="1"/>
        <rFont val="Arial"/>
      </rPr>
      <t xml:space="preserve">se elaboran insumos para la participación de la Directora General en dos eventos dirigidos por la Fundación hasta encontrarlos, el primero, la presentación del informe ¡PRESENTE! En memoria de las Desapariciones Forzadas, en la década de los años 80s en Colombia y la publicación de una guía metodológica de participación de familiares en contribución a insumos para los Planes Locales o Regionales de Búsqueda                                                                                                                                                                                                               </t>
    </r>
    <r>
      <rPr>
        <b/>
        <sz val="9"/>
        <color theme="1"/>
        <rFont val="Arial"/>
      </rPr>
      <t xml:space="preserve">11. </t>
    </r>
    <r>
      <rPr>
        <sz val="9"/>
        <color theme="1"/>
        <rFont val="Arial"/>
      </rPr>
      <t xml:space="preserve">Acompañamiento a la Directora General en el evento realizado con Red Nacional de Programas Regionales de Desarrollo y paz sobre el trabajo de la UBPD y sus principales intereses de relacionamiento con las regiones, para el buen fluir de la tarea de la entidad.              </t>
    </r>
    <r>
      <rPr>
        <b/>
        <sz val="9"/>
        <color theme="1"/>
        <rFont val="Arial"/>
      </rPr>
      <t>12.</t>
    </r>
    <r>
      <rPr>
        <sz val="9"/>
        <color theme="1"/>
        <rFont val="Arial"/>
      </rPr>
      <t xml:space="preserve"> Acompañamos a la Directora general en la entrega de lineamientos para la construcción de un plan regional de busqueda que realizó la Mesa Departamental sobre Desaparición Forzada; Movimiento Nacional de Víctimas de Crímenes de Estado, Capítulo Antioquia y  Corporación Jurídica Libertad.</t>
    </r>
  </si>
  <si>
    <t xml:space="preserve">Se presenta el reporte de actividades permanentes de coordinación y acompañamiento para el fortalecimiento de la participación de personas y organizaciones que buscan.
Se relata un importante número de actividades en acompañamiento a planes regionales de búsqueda y pactos regionales con la participaciones de equipos territoriales.
Adicionalmente se presentan las organizaciones priorizadas según su relacionamiento y se presenta el documento inicial de la ruta de participación.
Aunque son bastantes actividades adelantadas, sin las evidencias que soportan su implementación, no es posible tener un reporte de válido.
</t>
  </si>
  <si>
    <r>
      <rPr>
        <b/>
        <sz val="9"/>
        <color theme="1"/>
        <rFont val="Arial"/>
      </rPr>
      <t>Asesora de Incidencia, relacionamiento y posicionamiento político</t>
    </r>
    <r>
      <rPr>
        <sz val="9"/>
        <color theme="1"/>
        <rFont val="Arial"/>
      </rPr>
      <t xml:space="preserve">:
Con el objetivo de desarrollar acciones de fortalecimiento de la participación de las personas y organizaciones que buscan en los Planes Regionales de Búsqueda y en el desarrollo de acciones humanitarias, se realizaron diferentes acciones:           
1. Se llevaron a cabo dos pactos regionales por la búsqueda, el Pacto Nariño el 8 de julio de 2021 y el pacto Cesar el 27 de agosto de 2021, para la firma de los Pactos los Equipos Territoriales despues de una jornada de planeación con la Dirección General realizaron una socialización presencial con victimas, organizaciones y entidades territoriales, en la cual se trabajó la articulación y particiáción de personas y organizaciones que buscan en las diferentes acciones humanitarias a implementar en el territorio y los Planes Regionales de Búsqueda.                                                                                          
2. Se realiza articulación a nivel interno de la UBPD con diferentes dependencias con el objetivo de impulsar el convenio de la UBPD con Familaires en el exterior- OMI -VÄSTERÅS y el convenio de la UBPD con Familiares Colombia Linea Fundadora.                          
3. Apoyo e impulso al acuerdo de cooperación entre el Comité de Solidaridad con Presos Políticos (CSPP), la UBPD y Diakonia, que tiene por objeto la identificación de víctimas y lugares de inhumación de personas dadas por desaparecidas en la provincia de Soto Norte en el departamento
de Santander.         
4.  Para las reuniones que la Dirección General y los ET sostienen en razón de los Pactos Regionales de Búsqueda y la presentación de la Directora General en los mismos, se solicita a la subdirección Técnica y Territorial, a la DTPCVED y DTIPLOC información para un balance y resultados de las acciones humanitarias y avance de los PRB de la UBPD en cada territorio. 
5. Elaboración de matriz para la recolección de los resultados de la firma de los Pactos Regionales por la Búsqueda de personas dadas por desaparecidas que impactan directamente a la implementación de los Planes Regionales de Búsqueda y el desarrollo de acciones humanitarias 
6. Se realiza articulación con diferentes dependencias de la entidad en especial con el ET Buenaventura con el objetivo de apoyar la busqueda de personas dadas por desaparecidas en el Estero San Antonio 
</t>
    </r>
  </si>
  <si>
    <t>Se presentan avances concretos para la actividad que dan cuenta de la aticulación con victimas, organizaciones y entidades territoriales así como organizaciones internacionales de familiares en el exterior. Estas acciones contribuyen al fortalecimiento de la participación de personas y organizaciones en las acciones humanitarias.
Para el próximo reporte se recomienda hacer referencia en el avance a los anexos que soportan cada acción desarrollada con el fin de identificar y asociar claramente los adjuntos.</t>
  </si>
  <si>
    <r>
      <rPr>
        <sz val="9"/>
        <color theme="1"/>
        <rFont val="Arial"/>
      </rPr>
      <t xml:space="preserve">- Durante el trimestre se firmó un pacto regional de búsqueda: Pacto por la Búsqueda en Barrancabermeja 10/12/2021. 
Este Pacto tuvo como origen un proceso de articulación que lideró la UBPD y el Comité de Impulso del Pacto Barrancabermeja Región (organizaciones de la sociedad civil, comunidad internacional y entidades territoriales) estos actores promovieron una gran convergencia territorial, para que desde el lugar o rol desempeñado aportaran a la búsqueda, especialmente en la puesta en marcha del Plan Nacional de Búsqueda, los Planes Regionales de Búsqueda, la protección de cementerios y demás sitios de disposición de cuerpos, y todas aquellas acciones que hacen parte de los procesos de búsqueda de personas con carácter humanitario y extrajudicial. 
 - Se realizó una reunión de relacionamiento con el Grupo Europa Abya Ayala (organizacion de familiares que buscan desde el exterior) con el fin de presentar la metodología de búsqueda de la UBPD.
- Se realizó reunión con organizaciones que buscan en Buenaventura con el fin de conocer sus expectativas y experiencias frente al trabajo de la UBPD en territorio y específicamente en lo relacionado en el estero San Antonio.
</t>
    </r>
    <r>
      <rPr>
        <b/>
        <sz val="9"/>
        <color theme="1"/>
        <rFont val="Arial"/>
      </rPr>
      <t xml:space="preserve">DTPCVED: 
</t>
    </r>
    <r>
      <rPr>
        <sz val="9"/>
        <color theme="1"/>
        <rFont val="Arial"/>
      </rPr>
      <t>Se avanzó en garantizar la participación de organizaciones, colectivos, movimientos, plataformas y comunidades, en los procesos de búsqueda y en la construcción y desarrollo de los planes regionales de búsqueda, llegando a 265 organizaciones vinculadas a procesos de búsqueda en 2021. 
El relacionamiento ha estado enmarcado en acciones de socialización y pedagogía con las comunidades frente al PRB en los diferentes territorios; establecimiento de mesas técnicas para el seguimiento y retroalimentación de las acciones adelantadas por la UBPD; ejercicios de intercambio de experiencias con organizaciones, colectivos, movimientos y plataformas para recoger e incorporar los saberes de éstas en los PRB; definición de rutas para impulsar acciones específicas (por ejemplo la articulación con actores en territorio como Instituto Nacional de Medicina Legal y Ciencias Forenses en toma de muestras); definir canales de comunicación y formas de entendimiento mutuo para aportar a los ejes del PRB; propiciar espacios de fortalecimiento de las organizaciones, que se lleve a las familias y personas asociadas.</t>
    </r>
  </si>
  <si>
    <t>El avance presentado es coherente con los datos contemplados en el Informe de Gestión Institucional 2021. Se hace referencia al Pacto Regional de Búsqueda firmado en el trimestre y la participación de actores involucrados en la búsqueda. 
De igual forma, se hace referencia a la articulación con personas, organizaciones, colectivos, movimientos y plataformas para contribuir al fortalecimiento de la participación de personas y organizaciones en las acciones humanitarias.</t>
  </si>
  <si>
    <t>En el marco de las acciones de fortalecimiento de la participación de las personas y organizaciones que buscan en los Planes Regionales de Búsqueda y en el desarrollo de acciones humanitarias, se destaca la gestión realizada para el establecimiento de los pactos regionales por la búsqueda de personas dadas por desaparecidas, como una estrategia de visibilización y articulación liderada por la UBPD en el desarrollo de su objeto de dirigir, coordinar y contribuir a la implementación de las acciones humanitarias de búsqueda y localización de personas dadas por desaparecidas.</t>
  </si>
  <si>
    <t>39. Analizar el contexto de orden público según las actividades que vayan a desempeñar las servidoras y los servidores y contratistas de la UBPD.</t>
  </si>
  <si>
    <t>Equipo de Prevención y Protección</t>
  </si>
  <si>
    <t>Subactividades propuestas:                                                                                                                                                                                                                                         Subactividad 1. Actualización con los equipos territoriales y la SGTT de los escenarios de riesgo para el desarrollo de las acciones humanitarias.                                                                                                                                                                                                                                    Avance en el cumplimiento: Se estableció el diseño desde el EPP de una metodología de análisis de riesgo que permite la actualización de los escenarios de riesgo para el despliegue de las acciones humanitarias de los servidores, servidoras y contratistas de la UBPD. Esta Metodología se encuentra construida, y cuenta con los siguientes documentos: 1. Conceptualización y metodología, 2. Glosario y puntaje para la matriz de análisis de riesgo, 3. La guía del diligenciamiento de la Metodología, 4. Protocolo de comisiones de acuerdo al nivel de riesgo de prevención y protección y 5. Matriz de la Metodología. Para el segundo trimestre se tiene programado: 1. Socialización de la Metodología con la Directora, 2. Socialización y proalimentación de la SGTT, la Dirección Técnica de Información, 3. con los equipos de las territoriales y 4. Aplicación de la misma.
Subactividad 2.: Construcción de análisis de prevención y protección para las actividades y salidas a campo en el marco de escenarios de articulación interna, o con otras entidades o actores humanitarios o por escrito para las comisiones a terreno por demanda de la Dirección General, Subdirección General Técnica y Territorial, Direcciones Misionales u Oficinas de Terreno.                                                                                                                           
Avance en el cumplimiento: Desde el equipo a través de la Asesora de Prevención y Protección o de los Analistas de Prevención y Protección se ha participado en espacios intrainstitucionales e interistucionales, con el proposito de elevar recomendaciones de prevención y protección verbales, en las siguientes reuniones:                                                                                                                                                                                                                                                                     1. Tema: Acción Humanitaria en Puerto Berrio. Fecha: 19-01-21. Convocada por: la ET Territorial de Magdalena Medio. 2. Tema: Reunión Preparatoria Acción Humanitaria de Prospección de las Vegas en Tibú. Fecha: 3 de febrero de 2021. Convocada por: la ET Territorial de Cúcuta Magdalena Medio. 3. Tema: Reunión preparatoria de Acción Humanitaria a Chameza. Fecha: 8 de febrero. Convocada por: SGTT. 4. Tema: Reunión para valoración de seguridad zona sur. Fecha: 11 de febrero. Convocó: la Dirección Ténica de Información. 5. Tema: Protocolo de seguridad de las Vegas. Fecha: 8 de marzo. Convocada por:  Dirección Ténica de Información. 6. Tema: Mesa de Trabajo situación de riesgo Algeciras. Fecha: 15 de marzo.7. Tema: Mesa MAPP/OEA. Fecha: 23 de marzo. Convocada por: MAPP/OEA. Total Espacios: (7)                                                                                                                                                                              Subactividad 3: Aporte desde la perspectiva de la UBDP desde el equipo de Prevención y Protección, en el componente 3, del Proyecto "Estrategia de Fortalecimiento Institucional para el despliegue y funcionamiento articulado del Sistema Integral de Verdad, Justicia, Reparación y No Repetición (SIVJRNR)".                                                 
Avance en el cumplimiento: de manera articulada con el Equipo de Cooperación Internacional y Alianzas, y la Asesora de Relaciones Externas de la DG, hemos participado en los espacios de diseño e implementación del Proyecto de Estrategia de Fortalecimiento de la articulación del SIVJRNR. el cual en el componente III, contempla la construcción de una cultura Prevención de riesgos de seguridad a nivel local y va a desarrollar tres componentes, una de los cuales está relacionado con el acceso a información de contexto para los análisis del contexto de riesgo para las acciones humanitarias de la UBPD, en los que se ha venido haciendo seguimiento y acompañamiento desde la Asesora y Analista de Prevención y Protección asignado para el acompañamiento al proceso. este primer trimestre del proyecto se ha centrado en el ajuste y contratación de quienes van a realizar la implementación del mismo.</t>
  </si>
  <si>
    <t>La información da cuenta de que se ha avanzado en la dirección esperadada. Sin embargo, el nivel de tarea que se indica es más detallado de lo que se requiere para el reporte del Plan de acción, donde no existe el concepto de "subactividad". Estas serían equivalentes a tareas, las cuales no se deben reflejar en una herramienta de tipo estratégica, sino que deben consigarse en los Planes operativos internos de cada dependencia. El Plan de acción es una herramienta estratégica, cuyo seguimiento se publica para consulta de los grupos de valor. En ese sentido, en la presente matriz, aunque se trate de actividades y no de indicadores, se busca que los reportes cualitativos sean analíticos y no al nivel de labores tan puntuales. Se sugiere que la reflexión sea en términos de logro, para mostrar qué se alcanzó en el período y qué dificultades se enfrentaron en desarrollo de la actividad.
Lo más pertinente es realizar aquí un análisis sintético que permite entender los avances y no el desarrollo a nivel tan operativo, de acciones puntuales, por lo que se sugiere resumir en ese sentido.
Dejamos señalados algunos aspectos de redacción.</t>
  </si>
  <si>
    <t xml:space="preserve">Durante el periodo reportado, el equipo de Prevención y Protección realizó un ejercicio riguroso de análisis del contexto de orden público según las actividades que desempeñaron los servidores/as y contratistas de la UBPD, gracias a lo cual, se logró evitar la materialización de situaciones de amenaza que provocaran daño sobre personas, grupos humanos, organizaciones y/o instituciones en un período de tiempo y lugar determinados. Esta labor se dio gracias al uso de metodologías de análisis de riesgos que permiten valorar la correlación entre elementos como: i) la capacidad de daño e inminencia de una amenaza identificada; ii) las vulnerabilidades y capacidades de la UBPD, los y las funcionarios/as y contratistas, así como de las personas que acompañan la misión o desplazamiento; y iii) el contexto territorial en los que se inscriben las amenazas y los riesgos. Sumado a esto, la Asesora de Prevención y Protección y los Analistas han participado en espacios intrainstitucionales e interistucionales con el propósito de obtener insumos que permitan hacer análisis situados y contextualizado de los territorios en cuestión. En este orden de ideas, una de las metas alcanzadas fue lograr que los equipos territoriales llevaran a cabo las actividades planeadas, sin que los factores de riesgo identificados afectaran el desarrollo de las mismas y a los equipos.                                                                                                  Otro de los logros alcanzados, es la participación en los espacios de diseño e implementación del componente 3 del proyecto “Estrategia de fortalecimiento institucional para el despliegue y funcionamiento territorial articulado del Sistema Integral de Verdad, Justicia, Reparación y No Repetición (SIVJRNR)”. Lo cual ha permitido ajustar herramientas como el sistema de monitoreo de riesgos y prevención de afectaciones del SIVJRNR, a los interéses y necesidades de la UBPD y en específico del equipo de Prevención y Protección en materia de análisis de dinámicas del conflicto armado. Por último, las dificultades que ha entrañado el ejercicio de análisis del contexto de orden público en el periodo reportado, guarda relación con la sinergia entre el recrudecimiento del conflicto armado y los repertorios de acción colectiva producto del Paro Nacional, esta conjunción de factores desbordó la capacidad opearativa del equipo de Prevención y Protección.                                          </t>
  </si>
  <si>
    <t>Se presenta información detallada de las actividades realizadas, específicamente del análisis de contextos de orden público para las actividades de los servidores y servidora de la UBPD, lo cual redundó en  evitar la materialización de riesgos o posibles amenazas.
Adicionalmente se ha participado en espacios interinstitucionales de colaboración para obtener mayor información y análisis de lugares de posible intervención.
Finalmente se hace un buen recuento de logros y dificultades acaecidos durante el desarrollo de las actividades.</t>
  </si>
  <si>
    <t xml:space="preserve">Durante el periodo reportado, el equipo de Prevención y Protección realizó un riguroso ejercicio de análisis del contexto de orden público de acuerdo a las actividades que desempeñaron los servidores/as y contratistas de la UBPD, gracias a lo cual, se logró advertir y evitar la materialización de situaciones de amenaza y riesgos que provocaran daño sobre personas, grupos humanos, organizaciones y/o instituciones en un período de tiempo y lugar determinados.       
En este tercer trimestre, con el fin de consolidar los resultados de los análisis de contexto realizados, se elaboraron 11 Boletines de Prevención y Protección en las siguientes regiones: 1. Catatumbo, 2. Magdalena Medio, 3. Suroccidente, 4. Noroccidente, 5. Occidente, 6. Oriente I, 7. Oriente II, 8. Sur, 9. Caribe, 10. Centro y 11. Otros Territorios. En estos boletines se describen los principales riesgos que se han enfrentado para la acción humanitaria de la UBPD, la presencia de actores armados, los factores subyacentes y vinculados y las estrategias de prevención y protección que se han implementado para la mitigación de los riesgos. Los Boletines se encuentran en ajuste de forma por parte de la Oficina de Comunicaciones y Pegadogía, posterior a estos ajustes se daría inicio en el mes de octubre de 2021 a la emisión de los mismos en dos entregas semanales. Es importante mencionar, que los Boletines de Prevención y Protección, fueron el insumo para la presentación realizada el 23 de agosto en el marco de la sesión con el equipo directivo de Análisis de riesgos para el proceso de Planeación de la entidad. 
Finalmente, es importante mencionar que, parte de estos análisis que realiza el equipo permitieron advertir el riesgo por el uso de vehículos en ciertas zonas como Arauca y Catatumbo, que hubieran prestado servicios a ciertas entidades como la URT y petroleras de la zona. Lo cual constituye en una amenaza para la acción humanitaria, por los casos de hurto de vehículos por parte de los actores armados ilegales de manera más frecuente en estas dos zonas del país.          </t>
  </si>
  <si>
    <t>Se evidencia la continuidad en la gestión de la actividad y el interés de consolidar el análisis del contexto de orden público por regiones mediante boletines que describen los riesgos para las acciones humanitarias de la UBPD y que permiten ser socializados masivamente. 
Con el fin de guardar coherencia entre los seguimientos trimestrales, se sugiere complementar este avance de la actividad con el estado en que se encuentra la participación en espacios intrainstitucionales e interistucionales, mencionados en el seguimiento del II trimestre, con el propósito de obtener insumos que permitan hacer análisis situados y contextualizados de los territorios.
Para el próximo trimestre se recomienda continuar informando las acciones de análisis de contexto y hacer referencia al estado de los Boletines mencionados.</t>
  </si>
  <si>
    <t>En el periodo de tiempo a reportar el equipo de Prevención y Protección continuó llevando a cabo los ejercicios de análisis de contexto, los cuales permitieron identificar posibles factores de riesgos que afectaran la vida, libertad e integridad de servidores/as y contratistas de la UBPD.  Estos ejercicios contaron con la participación de miembros de los 17 Equipos Territoriales, así como con profesionales de organizaciones de cooperación tales como: CICR, MAP OEA, Misión de Verificación de la ONU y ONU DDHH.                                                                   
Con respecto a el estado en que se encuentra la participación en espacios intrainstitucionales e interistucionales (mesas de análisis), se puede concluir que en el primer caso se está acordando la periodicidad de ciertos espacios de análisis con la Dirección Técnica de Información, Planeación y Localización y la Dirección Técnica de Participación Contacto con las Víctimas y Enfoques Diferenciales.   En el segundo caso, se avanzó en la formalización de estas mesas de análisis con lo equipos locales del CICR y la ONU.  En el marco de estos análisis de contexto, se cumplió con el objetivo de advertir sobre la ocurrencia de escenarios que afectaran el desarrollo de acciones humanitarias en subregiones como: Catatumbo, bajo y medio Atrato, Arauca, Tumaco, Buenaventura y bajo Cauca. Finalmente, posterior a la validación de los Boletines de Prevención y Protección con los Equipos Territoriles, estos fueron compartidos con los mismos y sus referentes nacionales con el fin de brindar insumos para el desarrollo de sus acciones.</t>
  </si>
  <si>
    <t xml:space="preserve">Se evidencia el cumplimiento de la actividad. Se destaca nuevamente el interés de consolidar el análisis del contexto de orden público por regiones mediante boletines que describen los riesgos para las acciones humanitarias de la UBPD y que permiten ser socializados masivamente. </t>
  </si>
  <si>
    <t>Se cumplió con el objetivo de advertir sobre la ocurrencia de escenarios que afectaran el desarrollo de acciones humanitarias en subregiones como: Catatumbo, bajo y medio Atrato, Arauca, Tumaco, Buenaventura y bajo Cauca.                    
La UBPD emitió 11 Boletines de Prevención y Protección en las siguientes regiones: 1. Catatumbo, 2. Magdalena Medio, 3. Suroccidente, 4. Noroccidente, 5. Occidente, 6. Oriente I, 7. Oriente II, 8. Sur, 9. Caribe, 10. Centro y 11. Otros Territorios. En estos boletines se describen los principales riesgos que se han enfrentado para la acción humanitaria de la UBPD, la presencia de actores armados, los factores subyacentes y vinculados y las estrategias de prevención y protección que se han implementado para la mitigación de los riesgos.</t>
  </si>
  <si>
    <t>40. Emitir las recomendaciones correspondientes en materia de prevención y protección para el desarrollo de las actividades de la UBPD, por medio del formato de Autorización de seguridad para salidas a terreno.</t>
  </si>
  <si>
    <r>
      <rPr>
        <sz val="9"/>
        <color theme="1"/>
        <rFont val="Arial"/>
      </rPr>
      <t xml:space="preserve">Subactividades propuestas:                                                                                                                                                                                                                        Subactividad 1. Elaboración de la matriz del  Equipo de Prevención y Protección para la identificación de las zonas rurales en mayor riesgo y zonas urbanas en las cuales se requiere elevar la solicitud de seguridad, Prevención y Protección para las salidas a terreno.
Avance en el cumplimiento: En el mes de febrero de 2021, se elaboró la matriz de Indentificación de municipios (urbano y rural) que requieren aval de prevencion y protección.                                                                                                                                                                                                                                                          Subactividad 2. Diligenciamiento de la matriz de manera conjunta con los coordinadores (as) Territoriales y los equipos en terreno.
Avance en el cumplimiento: Una vez elaborada la matriz que tendrá una actualización trimestral,fue diligenciada por los analistas de Prevención y Protección, con los Coordinadores (as) y equipos administrativos y misionales de las oficinas territoriales, con el fin de facilitar la gestión de las comisiones a terreno y poder establecer en que lugares urbanos o recorridos terrestres, si se requiere el aval de prevención y protección. Esta matriz se encuentra ubicada en el Drive en:  </t>
    </r>
    <r>
      <rPr>
        <u/>
        <sz val="9"/>
        <color theme="1"/>
        <rFont val="Arial"/>
      </rPr>
      <t xml:space="preserve">https://drive.google.com/file/d/1mKevay9oLfKV7NaumbGgZrTfnpF1SZAU/view?usp=sharing
</t>
    </r>
    <r>
      <rPr>
        <sz val="9"/>
        <color theme="1"/>
        <rFont val="Arial"/>
      </rPr>
      <t>Subactividad 3. Emisión de los avales de Seguridad, Prevención y Protección de acuerdo con la demanda de acciones humanitarias del nivel central y territorial en los lugares donde se requiere el aval.
Avance en el cumplimiento: con corte a 31 de marzo de 2021, se han emitido (143 avales de Prevención y Protección).</t>
    </r>
  </si>
  <si>
    <t>Igual que en el primer comentario, se espera que el seguimiento de la actividad sea más analítico en términos de logros alcanzados y dificultades enfrentadas, y no tanto de reporte puntual de acciones desagregadas, que harían parte de los Planes operativos. Estos últimos son herramientas internas para la organización del trabajo, que no necesariamente brindan información de interés para la toma de decisiones (propósito del Plan de acción) ni para la ciudadanía que hace seguimiento a la labor de la UBPD.
Así mismo, la noción de subactividades sería equivalente a las tareas, que son justamente las que componen los Planes operativos y no el Plan de acción, donde se debe dar cuenta de la actividad en su conjunto.</t>
  </si>
  <si>
    <t>A partir de las solicitudes realizadas por medio del formato de “autorización de seguridad para salidas a terreno” en el periodo comprendido entre el 1 de abril y el 30 de junio se emitieron 149 avales de prevención y protección y las recomendaciones correspondientes, con el fin de mitigar riesgos en relación a la vida libertad e integridad de los funcionarios y contratistas 
A partir de estas solicitudes se pudieron identificar riesgos específicos y asociados a las acciones humanitarias y salidas a terreno, así como de contexto territorial.
Se identificó que si bien la situación humanitaria, da cuenta de un complejo panorama de altas afectaciones derivadas del conflicto social y armado. En la actualidad se ha logrado la apertura de espacios humanitarios que permiten el desarrollo de funciones aún en marco contexto actual.
La UBPD ha realizado un fuerte ejercicio pedagógico y de construcción de confianza con las entidades de orden territorial, departamental y nacional, la iglesia, reincorporados, entidades internacionales, ministerio público, organizaciones sociales, ETC consolidando espacios propicios para el accionar humanitario.
Las acciones de pedagogía y socialización del mandato, la presencia en zonas de especial interés y la articulación con personas que buscan, potenciales aportantes de información en lugares de especial afectación y actores de la sociedad civil con conocimiento de las condiciones humanitarias del territorio. Dan lugar al reconocimiento y construcción de confianza tan necesarios para el accionar humanitario.</t>
  </si>
  <si>
    <t>Se presenta el reporte  de trabajo de 149 avales de prevención y protección solicitados, con el objetivo de mitigar riesgos para la UBPD.
Adicionalmente se adelantan desarrollos pedagógicos de construcción de confianza con otras entidades participántes del proceso de búsqueda.</t>
  </si>
  <si>
    <t xml:space="preserve">A partir de las solicitudes realizadas por medio del formato de “autorización de seguridad para salidas a terreno” en el periodo comprendido entre el 1 de julio al 30 de septiembre de 2021, se emitieron 168 avales de prevención y protección y las recomendaciones correspondientes, con el fin de mitigar riesgos en relación a la vida, libertad e integridad de los funcionarios y contratistas.
A partir de estas solicitudes se pudieron identificar riesgos específicos y asociados a las acciones humanitarias y salidas a terreno, así como de contexto territorial. Se identificó que si bien la situación humanitaria, da cuenta de un complejo panorama de altas afectaciones derivadas del conflicto social y armado, en la actualidad se ha logrado la apertura de espacios humanitarios que permiten el desarrollo de funciones aún en marco contexto actual. 
De la misma manera, en el marco de la Caracterización del Proceso Estratégico de Prevención y Protección y en la formalización Procedimiento de Autorización y Recomendación de Prevención y Protección, se realizó el ajuste a los formato de "Solicitud de Autorización de Prevención y Protección para Salidas a Terreno, localización y prospección", y se crearon dos nuevos formatos en el marco de este procedimiento es el de "Solicitud de identificación de riesgos para personas y organizaciones que buscan, aportantes de información y terceros participantes en el proceso de búsqueda" y la matriz de reporte de incidentes, los cuales permiten contar con mayor información para la emisión de las recomendaciones de prevención y protección.  </t>
  </si>
  <si>
    <t>El reporte de seguimiento de la actividad presenta el numero de avales de prevención y protección emitidos junto con las recomendaciones para mitigar riesgos. De igual forma se hace referencia a los ajustes realizados al procedimiento, asociados con el formato de Autorización de seguridad para salidas a terreno y la creación de dos formatos adicionales con el fin de contar con mayor información para la emisión de estos avales y recomendaciones.
Se recomienda dar continuidad a los avances reportados en trimestres anteriores tales como las acciones desarrolladas para la construcción de confianza.</t>
  </si>
  <si>
    <t xml:space="preserve">A partir de las solicitudes realizadas por medio del formato de “autorización de seguridad para salidas a terreno” en el periodo comprendido entre el 1 de octubre al 31 de diciembre de 2021, se emitieron 142 avales de prevención y protección y las recomendaciones correspondientes, con el fin de mitigar riesgos en relación a la vida, libertad e integridad de los funcionarios y contratistas.
Por medio de la valoración de riesgos realizada por cada uno/a de los enlaces del equipo de Prevención y Protección se emitieron las recomendaciones corrspondientes al tipo de comisión solicitada (diálogo inicial, relacionamiento interinsitucional, localizaciones, ubicaciones, recuperaciones, etc) . Lo anterior, a pesar de la difícil situación de vulneración a los Derechos Humanos que se deriva de los hechos del conflcto armado en la mayoría de zonas en las que la UBPD lleva a cabo su trabajo; sin embargo, tanto el relacionamiento interinsitucional como con organizaciones de la sociedad civil ha permitido que el trabajo de la UBPD se lleve a cabo, en donde la comunicación con los enlaces del equipo de Prevención y Protección permite que el monitoreo a cada una de las salidas a terreno se haga de manera oportuna y con la oportunidad de reaccionar ante cualquier eventualidad. </t>
  </si>
  <si>
    <t xml:space="preserve">El reporte de seguimiento de la actividad al igual que los soportes anexados dan cuenta del cumplimiento de la actividad. Se presenta el numero de avales de prevención y protección emitidos junto con las recomendaciones para mitigar riesgos. 
</t>
  </si>
  <si>
    <t xml:space="preserve">A partir de las solicitudes realizadas por medio del formato de “autorización de seguridad para salidas a terreno” en el periodo comprendido entre el 19 de enero al 31 de diciembre de 2021, se emitieron en total 543 avales de prevención y protección y las recomendaciones correspondientes, con el fin de mitigar riesgos en relación a la vida, libertad e integridad de los funcionarios y contratistas.
Por medio de la valoración de riesgos realizada por cada uno/a de los enlaces del equipo de Prevención y Protección se emitieron las recomendaciones corrspondientes al tipo de comisión solicitada (diálogo inicial, relacionamiento interinsitucional, localizaciones, ubicaciones, recuperaciones, etc) . Lo anterior, a pesar de la difícil situación de vulneración a los Derechos Humanos que se deriva de los hechos del conflcto armado en la mayoría de zonas en las que la UBPD lleva a cabo su trabajo; sin embargo, tanto el relacionamiento interinsitucional como con organizaciones de la sociedad civil ha permitido que el trabajo de la UBPD se lleve a cabo, en donde la comunicación con los enlaces del equipo de Prevención y Protección permite que el monitoreo a cada una de las salidas a terreno se haga de manera oportuna y con la oportunidad de reaccionar ante cualquier eventualidad. </t>
  </si>
  <si>
    <t>41. Iniciar el desarrollo e implementación del Sistema de Información Misional, que permita realizar el registro de las solicitudes de búsqueda tanto en el nivel central como en el nivel territorial.</t>
  </si>
  <si>
    <t>OTIC</t>
  </si>
  <si>
    <t>Se inició la estructuración del proceso para contratar el servicio de consultoría que ejecute el desarrollo e implementación del sistema de información misional diseñado a través del contrato 186-2019:
* Justificación vigencias futuras 2021 Desarrollo del SIM
* Ficha técnica de datos con sus anexos correspondientes
* Avance en un 70% en la Ficha técnica de Software con sus anexos correspondientes</t>
  </si>
  <si>
    <t>El reporte da cuenta de un importante avance en la dirección esperada.
Como la actividad está proyectada para realizarse de manera amplia a lo largo del año y, dado que no es un indicador en la presente vigencia, se sugiere, en todo caso, reportar los avances y retos con base en un cronograma detallado que debe tener el área para poder hacer seguimiento adecuado. Con relación al Plan Anual de Adquisiciones V7, esta contratación se encuentra retrasada por el trámite de vigencias futuras pendiente por radicar</t>
  </si>
  <si>
    <t>Se respondieron las observaciones de los proponentes sore el pliego de la implementación del modelo de gobierno de datos y del desarrollo de las fases del SIM.
 Se modificó la ficha técnica de la implementación de modelo de gobierno de datos cambiando la solución tecnológica para poder abrir la propuesta a otros proponentes.
 Se realizo el análisis del sector del estudio de mercado para el desarrollo de las fases del SIM
 Se realizó la evaluación de la propuesta presentada para el desarrollo de las fases del SIM.</t>
  </si>
  <si>
    <t>Se sugiere incluir en el avance cualitativo el impacto que tiene el retraso contractual en la implementación del Sistema de información misional. Así mismo, de acuerdo con los contratiempos dados en la contratación, se sugiere ajustar el cronograma de trabajo y tomar acciones para garantizar el cumplimiento para lo que resta de la vigencia o en su defecto, determinar la fecha real de implementación.</t>
  </si>
  <si>
    <r>
      <rPr>
        <b/>
        <sz val="9"/>
        <color theme="1"/>
        <rFont val="Arial"/>
      </rPr>
      <t>Con respecto al Modelo de Gobierno de Datos:</t>
    </r>
    <r>
      <rPr>
        <sz val="9"/>
        <color theme="1"/>
        <rFont val="Arial"/>
      </rPr>
      <t xml:space="preserve">
 Se realizó el estudio de mercado para la implementación del modelo de gobierno de datos.
 Se publicó el pliego definitivo dentro del proceso de concurso de méritos UBPD-CMA-005-2021 en la plataforma SECOP II para la implementación del modelo de gobierno de datos.
 Se contestaron las observaciones de los proponentes para elconcurso de meritos de la implementación del modelo de gobierno de datos. 
 Se realizó la adjudicación del proceso de gobierno de datos, el 20 de septiembre de 2021 se firmó el contrato.
</t>
    </r>
    <r>
      <rPr>
        <b/>
        <sz val="9"/>
        <color theme="1"/>
        <rFont val="Arial"/>
      </rPr>
      <t xml:space="preserve"> Con respecto al Desarrollo SIM:</t>
    </r>
    <r>
      <rPr>
        <sz val="9"/>
        <color theme="1"/>
        <rFont val="Arial"/>
      </rPr>
      <t xml:space="preserve">
 Se contrató a la UNIÓN TEMPORAL SOFTWARE FACTOR, número de contrato: 181-2021-UBPD
 Se hizo el acta de inicio del contrato número 181-2021-UBPD con la UNIÓN TEMPORAL SOFTWARE FACTORY.
 Se creó una carpeta: Proy03-04-05-06-09 - Sistema Misional en el drive para ir dejando los insumos que se vayan trabajando.
 Se hizo la planeación conjuntamente y se realizan reuniones diarias para hacer el seguimiento del proyecto. 
 Con corte al viernes 24 de septiembre de 2021, tenemos un avance ejecutado del proyecto del
 9% frente a un avance proyectado del 9%. Este avance se ve representado principalmente en la
 entrega del plan de proyecto (planes subsidiarios, cronograma, EDT, riesgos) y la metodología
 de trabajo para la ejecución del proyecto, y a la entrega del Sprint 1 (Módulo transversal de
 Seguridad).
 Este avance se ve representado principalmente:
 ● Entrega del plan de proyecto (planes subsidiarios, cronograma, EDT, riesgos) y la
 metodología de trabajo para la ejecución del proyecto.
 ● Entrega del Sprint 1 (Módulo transversal de Seguridad).
 ● Avances en la definición del modelo tecnológico de adquisición e integración de datos
 desde fuentes externas para las necesidades misionales de la UBPD, relacionado con el
 PRY09.
 ● Clasificación de los requerimientos no funcionales para su respectivo desarrollo.</t>
    </r>
  </si>
  <si>
    <t>El reporte de avance permite evidenciar el inicio de la ejecución del contrato de desarrollo del Sistema de Información Misional que se constituye en el punto de partida para disponer de esta herramienta, al igual que el inicio del contrato de consultoría para la implementación del modelo de gobierno de datos. Debido al retraso presentado en el primer trimestre, se recomienda agilizar la gestión respectiva con el fin de alcanzar avances significativos antes de finalizar 2021.</t>
  </si>
  <si>
    <t>Con respecto al Desarrollo SIM:
Se ejecutaron las fases de desarrollo y despliegue de los siguientes módulos relacionados a los proyectos:
PRY-03: Implementar la fase no. 1 del sistema de información misional de la UBPD cubriendo el módulo funcional de Investigación y el soporte transversal de seguridad, gestión de documentos digitales y trazabilidad.        
        Módulo de Aportantes
        Módulo SPID (Seguimiento para la identificación de un cuerpo sin vida)
        Módulo de Catalogo de fuentes
        Módulo de participación
PRY-04: Implementar la fase no. 2 del sistema de información misional de la UBPD cubriendo los módulos funcionales de Prospección, Recuperación, Identificación, Reencuentro o Entrega Digna y Participación        
        Módulo de RNFCIS
        Módulo SPID de reencuentro
        Módulo de Entrega digna, 
        Módulo de reencuentro
PRY-05: Implementar la fase no. 3 del sistema de información misional de la UBPD cubriendo los módulos transversales de interoperabilidad e integración        
        Módulos trasversales de interoperabilidad e integración
PRY-06: Implementar la fase no. 4 del sistema de información misional de la UBPD cubriendo el módulo transversal Geoespacial        
        Módulo Georreferenciación y Transformación de Información Geográfica, Visualizar y consultar información geográfica y Administración Información Geográfica
PRY-09: Definir e implementar el modelo tecnológico de adquisición e integración de datos desde fuentes externas para las necesidades misionales de la UBPD        
        Definición de la metodología y evidencias de implementación
El avance acumulado del proyecto con corte al 31 de diciembre de 2021 es del 56,76%.</t>
  </si>
  <si>
    <t>El reporte de avance de la actividad evidencia el cumplimiento del inicio del desarrollo e implementación del Sistema de Información Misional - SIM, articulado con el avance de los proyectos del PETI, quedando pendiente para 2022 avanzar en un 43,24% para completar la totalidad de la herramienta.
Con el fin de dar continuidad en 2022 al desarrollo y diseño de la herramienta en las fases pendientes, es recomendable disponer de un plan de trabajo establecido que facilite el seguimiento respectivo y permita tomar acciones oportunas para su cumplimiento.</t>
  </si>
  <si>
    <t>Logros: 
- Las direcciones están apoyando en la revisión y aprobación de los requerimientos.
- Armonizar y mantener las gestiones funcionales y técnicas para disminuir el tiempo de refinamiento, desarrollo, pruebas y migración de información
Dificultades:
- Los requerimientos funcionales y no funcionales requieren de revisión y refinamiento antes de ser presentados a la consultoría.
- Demora en la entrega de los requerimientos a la fabrica es de aproximadamente mes y medio.
- Procesos y/o procedimientos en ajuste
- Hay una bolsa de horas adicionales equivalente a 500 horas, que la tendencia indica que es posible que se requieran más horas para nuevos desarrollos</t>
  </si>
  <si>
    <t>42. Disponer de las herramientas requeridas para gestionar la información de las personas que estan incluidas en las solicitudes de búsqueda.</t>
  </si>
  <si>
    <t>Para gestionar la información de las personas buscadas por la UBPD, y en aras de permitir la visualización de formularios y su edición, se realizó la migración de los datos incluidos en  los Google forms por medio de un robot que replica la información que se diligenció a los formularios de KOBO. (KoBoToolbox es un conjunto de herramientas para la recopilación de datos de campo para su uso en entornos desafiantes. Es un software  libre y gratuito.)</t>
  </si>
  <si>
    <t xml:space="preserve">Se entiende que la herramienta fundamental para gestionar la información de las solicitudes de búsqueda es KOBO, así que el reporte da cuenta de la definición al respecto y el avance respectivo. Importante verificar si se utilizarán otras herramientas complementarias, así como la relación con el desarrollo e implementación del Sistema de información misional (actividad 41).
Se recomienda evaluar con la asesora de seguridad de la información los riesgos de utilizar KoBoToolbox, siendo esta una herramienta libre y gratuita. </t>
  </si>
  <si>
    <t>Las herramientas de registro de información se encuentran dispuestas en el sitio web</t>
  </si>
  <si>
    <t>El avance cualitativo no permite entender como las herramientas están permitiendo gestionar la información de las personas que están incluidas en las solicitudes de búsqueda. Se sugiere incluir avances que agreguen valor relacionada con el manejo y uso de la información. como, por ejemplo. ¿qué mejoras han desarrollado?, ¿qué dificultades han surgido? ¿Qué logros se han obtenido?</t>
  </si>
  <si>
    <t>Se desarrolló y probó el código en lenguaje SQL que va a generar la información de consulta de las solicitudes de búsqueda, en la que se integra toda la información que se ha registrado en el formulario de solicitudes de búsqueda.
 Se está avanzando en un script para transferir los documentos adjuntos en los formularios de KOBO a las carpetas PDD de Google Drive.
 Se transfirió un registro pendiente por robot a la base de datos del servidor.
 Se están revisando cambios en el formulario de solicitudes de búsqueda, con el fin de agregar nuevos campos sobre daTos de prospección. Evidencia.
 Se realizaron transferencias de registros pendientes por medio del robot a la base de datos del servidor.
 Colaborando con el área de gestión documental se realizó la generación de un EXCEL con la información de los datos de las carpetas PDD en Drive, esto con el fin de avanzar en la migración al SGDEA Link.
 Se avanzó en las etapas de diseño, desarrollo y pruebas de la sección de morfología en el formulario de solicitudes de búsqueda, a la fecha sólo se espera la aprobación para su puesta en producción o si la decisión será la de esperar el desarrollo del SIM de ese módulo.
 Dando cumplimiento a la actividad 42 Se han puesto en producción las herramientas transitorias de registro de solicitudes de búsqueda, entre las que se encuentran, el formulario de solicitudes de búsqueda y el formulario de diálogos del proceso de participación, así como los visualizadores que se han puesto a disposición, lo que facilita los procesos misionales, además se han mejorado los tiempos de respuesta de solicitudes internas inherentes a las solicitudes de búsqueda y del proceso de participación.
 Se realizó un ajuste a la aplicación web que generaba referencias cruzadas para agregar la opción de crear referencia de una solicitud específica Link.
 Se crearon nuevos usuarios para la aplicación de KOBO y se dieron acceso a los mismo a los formularios correspondientes.
 Se finalizó el cargue de histórico en la base de datos.</t>
  </si>
  <si>
    <t>El avance contempla la descripción de las herramientas requeridas para gestionar la información de las personas incluidas en solicitudes de búsqueda y menciona  los avances alcanzados al respecto. Se recomienda que en el próximo trimestre se reporte claramente el resultado final obtenido en cuanto a dichas herramientas.</t>
  </si>
  <si>
    <r>
      <rPr>
        <sz val="9"/>
        <color theme="1"/>
        <rFont val="Arial"/>
      </rPr>
      <t xml:space="preserve">Se diseñaron, desarrollaron, probaron y se pusieron en producción los visualizadores del seguimiento al proceso de participación, cobertura del Registro de Solicitudes de Búsqueda, información del universo de personas dadas por desaparecidas y los visualizadores de interoperabilidad del Sistema de Información Red de Desaparecidos y Cadáveres - SIRDEC y de Registraduría Nacional del Estado Civil - RNEC.
Los visualizadores del Universo y de Coberura del Registro de Solicitudes de Búsqueda permiten hacer descargas del microdato en formato excel.
 Consultar enlace: </t>
    </r>
    <r>
      <rPr>
        <u/>
        <sz val="9"/>
        <color rgb="FF1155CC"/>
        <rFont val="Arial"/>
      </rPr>
      <t>http://metabase.ubpdbusquedadesaparecidos.co:3001/public/dashboard/c908935a-883d-44a2-8caa-185c0bbbcf40</t>
    </r>
  </si>
  <si>
    <t xml:space="preserve">De acuerdo con los seguimientos reportados por trimestre, se evidencia el cumplimiento de la actividad teniendo en cuenta que se pusieron en producción las herramientas transitorias de registro de solicitudes de búsqueda, tales como: formulario de solicitudes de búsqueda y el formulario de diálogos del proceso de participación, así como los visualizadores que se han habilitado, lo que facilita la gestión de los procesos misionales. Adicionalmente, se indicó que estas herramientas han contribuido a mejorar los tiempos de respuesta de solicitudes internas inherentes a las solicitudes de búsqueda y del proceso de participación.
El enlace referenciado dirige al visualizador del seguimiento al proceso de participación y se anexaron los pantallazos de los demás visualizadores.
Se recomienda que estas herramientas sean acompañadas de lineamientos claros que contribuyan a su buen uso y a la oportunidad y confiabilidad de la información, mientras se encuentren habilitadas. Lo anterior, con el fin de que al momento de la migración al SIM se disponga de información completa y de calidad.
</t>
  </si>
  <si>
    <t>La principal dificultad fue sobre la decisión o no de desarrollar nuevas herramientas para gestionar la información, esto debido a la incertidumbre sobre el carácter transitorio del actual sistema y la puesta en producción del nuevo sistema de información.
Entre los principales logros está el de estabilizar y centralizar mayor cantidad de información. Los visualizadores que consultan la información centralizada ofrecen una respuesta ágil y en tiempo real sobre los datos registrados en los diferentes formularios, poner al alcance de los y las servidoras de la unidad la descarga del microdato permite celeridad en la investigación y agrupación de casos.</t>
  </si>
  <si>
    <t>43. Difundir piezas a través de medios de comunicación nacionales, territoriales y alternativos, que incentiven a la ciudadanía a realizar solicitudes de búsqueda y aportes de información.</t>
  </si>
  <si>
    <t>Aún no contamos con el contrato de servicios de preproducción, producción, postproducción y emisión de piezas comunicativas y pedagógicas, radiales y audiovisuales, por lo cuál no se han iniciado las emisiones.</t>
  </si>
  <si>
    <t>Aunque la actividad inicia en marzo y va hasta el cierre de la vigencia es importante realizar los esfuerzos necesarios para lograr el contrato e inicio de actividades de difusión.  Aunque no se tenga la difusión puede haber avance en el plan de trabajo o cronograma de piezas o campañas a realizar? algún avance de la metodología o estrategia a utilizar? incluso el diseño de algunas piezas que serían las primeras una vez inicie la difusión?  Estas pueden ser acciones que demuestren avance y no se estén visibilizando.  Importante que podamos conocer las fechas esperadas y (quizás para el próximo reporte) de inicio real del contrato, así como las razones de los atrasos.</t>
  </si>
  <si>
    <t>Se adelantó proceso de licitación pública mediante el cual se buscaba contratar la preproducción, producción y posproducción de piezas audiovisuales para la UBPD, sin embargo, este proceso fue desierto, por lo cual fue necesario realizar este a través de una selección abreviada de menor cuantía, la cual se encontraba en etapa de observaciones para finales del mes de junio.</t>
  </si>
  <si>
    <t>La actividad presenta un retraso considerable, pues su fecha de inicio es marzo de 2021, es importante priorizar su desarrollo pues las piezas comunicativas son herramienta fundamental para poner en conocimiento de la ciudadanía la gestión de la UBPD y así poder incentivar la radicación de solicitudes de búsqueda.
Se presentan las evidencias del proceso desierto y de la apertura del nuevo proceso de contratación.</t>
  </si>
  <si>
    <t>Se están transmitiendo por radio 4 cuñas institucionales sobre el mandato de la Unidad de Búsqueda, la confidencialidad y su carácter humanitario y extrajudicial, así como los datos de contacto de los equipos territoriales. La campaña se emite en 133 emisoras comunitarias con una cobertura de 412 municipios; así como por la emisora Radio Nacional y sus emisoras de paz, lo que le ha permitido a la UBPD llevar los mensajes a territorios de difícil acceso, con baja conexión a internet, por lo que la radio se convierte en un canal fundamental para dara a conocer a la Unidad de Búsqueda. El alcance se realiza de acuerdo con el presupuesto con el cual cuenta la Oficina Asesora de Comunicaciones y Pedagogía.</t>
  </si>
  <si>
    <t>Aunque la actividad tuvo retrasos para su inicio, en este periodo ya se da reporte de 4 cuñas en diferentes medios y fuerte cobertura a nivel nacional y territorios.
Se anexa el presupuesto de la actividad como evidencia de ejecución</t>
  </si>
  <si>
    <t>Implementar la Estrategia Pasa la Voz a través de los canales digitales de la UBPD: Campaña pedagógica semanal sobre el mandato de la UBPD que tiene como finalidad incentivar a que las personas comprendan la labor humanitaria y accedan al mecanismo de búsqueda (para solicitar la búsqueda o para aportar información).
 Cuñas en radio nacional, emisoras de paz y emisoras comunitarias, se reportan los certificados de emisión y facturas que evidencia ejecución de recursos.</t>
  </si>
  <si>
    <t>Actividad de gestión permanente, para est periodo se centró en la estrategia pasa la voz.   Se adjuntan evidencias que dan cuenta de las acciones desarrolladas.</t>
  </si>
  <si>
    <t>Las dificultades se manifestaron principalmente en terminos contractuales, sin embargo, como logros principalmente se resalta que tengamos presencia de mensajes claves de la Unidad, de su funcionamiento y formas de acceder a ella en diversos medios de comunicación principalmente alternativos.</t>
  </si>
  <si>
    <t>44. Realizar estrategias de pedagogía en el territorio, con diferentes actores, que incentiven a la ciudadanía a realizar solicitudes de búsqueda y aportes de información</t>
  </si>
  <si>
    <t>ET, SGTT, DTPCVED</t>
  </si>
  <si>
    <t>En el marco de la implementación de la Estrategia de Pedagogía 2021 se llevaron a cabo las siguientes actividades de las cuales se resaltan los avances, impactos y dificultades:
 Intercambios de saberes y experiencias prospección, recuperación, información e identificación humana: Entre los impactos más importantes se destaca el fortalecimiento de la confianza construida con las personas buscadoras del proceso Círculo de Saberes de seis territorios. Además, de estos espacios se recibieron aportes de información que han contribuido a identificar los lugares de localización de donde hay personas dadas por desaparecidas, en este caso la comunidad de San José de Apartadó manifestó tener la localización con identidad de personas dadas por desaparecidas. Asimismo, en el caso del Meta el ET manifestó haber tenido información clave que en otros espacios no se había logrado. Como dificultades se reconoce la realizacoón de los espacios de manera virtual dado que no permitió una comunicación fluida y una retralimentación sobre las experiencias de personas buscadoras.
 Producción herramientas pedagógicas: Con la producción de diez piezas comunicativas y pedagógicas de aportó en la orientación a las víctimas que se acerquen o tengan procesos con la Unidad de Búsqueda para que puedan acceder a los diferentes derechos que tienen para aportar a su reparación integral y también en la difusión a las víctimas que se encuentran en el exilio las formas de acceso con los canales que tiene disponible la Unidad de Búsqueda para garantizar el derecho de las personas que viven fuera del país y tienen seres queridos desaparecidos.
 Círculos de Saberes: Se dió inicio a los procesos de Círculo de Saberes en Ríosucio-Chocó y Dabeiba-Antioquia. Se destaca como impactos positivos la construcción de confianza con las personas buscadoras en esos territorios, principalmente en Chocó. En Dabeiba se destaca que los participantes ya contaban con un conocimiento más amplio y claro sobre el mandato de la UBPD y se procuró dejar claro el alcance del espacio al explicar que se trabajaba en la construcción de insumos comunicativos y pedagógicos a partir de la necesidad del territorio.
 Espacios de Pedagogía: Durante este primer trimestre se realizaron tres espacios de pedagogía, de dos de ellos se destacan uno con Delegados y delegadas de la sociedad civil del Consejo Asesor en el que se dejó manifestada la necesidad de tener un espacio mucho más largo para poder ahondar con mayor profundidad en los temas tratados. Un segundo espacio con la Defensoría del Pueblo de Soacha, este espacio aportó a dejar clara la necesidad de a articulación interinstitucional para la búsqueda de las personas dadas por desaparecidas y los roles que tienen en la búsqueda de las personas dadas por desaparecidas. También aportó a realizar un plan de trabajo conjunto para llegar a las personas que viven en Soacha para que puedan acceder al derecho que tienen de buscar a sus seres queridos desaparecidos.
 SIVJRNR: Se realizó el acompañamiento, revisión y creación de contenidos para el curso virtual del SIVJRNR que se llevará a cabo en los territorios y está dirigido a todo tipo de público. Este curso virtual está enfocado en facilitar la comprensión del funcionamiento del Sistema Integral de Verdad Justicia Reparación y no Repetición, la importancia que tiene el sistema en la construcción de paz, el mandato de la Unidad de Búsqueda y los distintos escenarios de participación que tienen las personas en el proceso de búsqueda.</t>
  </si>
  <si>
    <t>Actividad permanente de todo el año, es claro el avance en diferentes vías como círculo de sabores, producción de píezas y herramientas pedagógicas, intercambio de saberes y experiencias, espacios de pedagogía y demás.  Es fundamental poder organizar el reporte y las evidencias que soporten la realización de las acciones informadas, pues pueden ser solicitadas.
Al inicio del reporte se habla de una "estrategia de pedagogía 2021", existe un documento al respecto? de ser así es importante conocerlo y reportarlo dentro de las acciones trimestrales del plan de acción.</t>
  </si>
  <si>
    <r>
      <rPr>
        <sz val="9"/>
        <color theme="1"/>
        <rFont val="Arial"/>
      </rPr>
      <t xml:space="preserve">Los principales aportes e impactos de la estrategia pedagógica en este segundo trimestre son:
</t>
    </r>
    <r>
      <rPr>
        <b/>
        <sz val="9"/>
        <color theme="1"/>
        <rFont val="Arial"/>
      </rPr>
      <t>Circulos de saberes:</t>
    </r>
    <r>
      <rPr>
        <sz val="9"/>
        <color theme="1"/>
        <rFont val="Arial"/>
      </rPr>
      <t xml:space="preserve"> En este periodo se avanzó con: 
- Las segundas fases de los Círculos de Saberes de Dabeiba y Riosucio.
- La primera fase del círculo en Samaniego 
- La proyección y gestiones para iniciar los círculos del Bajo Cauca, La Guajira,  Buenaventura y Barrancabermeja.
- Se entregó el documento definitivo de evaluación de los intercambios de Saberes que está en su etapa de Diagramación.
Los círculos continúan demostrando ser un escenario potencial de construcción de confianza y de relacionamiento estratégico, así como un proceso donde el trabajo conjunto fortalece los PRB por el tipo de participantes con los que se cuenta desde la convocatoria hecha en conjunto con los Equipos Territoriales. 
La dificultad que se tuvo para este segundo trimestre fue tanto la Pandemia, lo que llevó a algunas personas a desistir de los círculos dados temas de salud y temas laborales por la precariedad económica de algunas personas participantes. Así como el contexto o la coyuntura del Paro Nacional, que implicó el aplazamiento de estos procesos por cuanto el clima social, y la violencia, corte de vías y demás situaciones presentadas hacían inviable, llevar a cabo acciones de este tipo. 
</t>
    </r>
    <r>
      <rPr>
        <b/>
        <sz val="9"/>
        <color theme="1"/>
        <rFont val="Arial"/>
      </rPr>
      <t xml:space="preserve">
Desarrollos pedagógicos:</t>
    </r>
    <r>
      <rPr>
        <sz val="9"/>
        <color theme="1"/>
        <rFont val="Arial"/>
      </rPr>
      <t xml:space="preserve"> Continuó la construcción de piezas comunicativas con el objetivo descrito en el trimestre anterior llevando a cabo las presentaciones del proceso de identificación y genética en conjunto con el equipo de diseño, así como la presentación del PNB para ser utilizada por los equipos territoriales y/o servidores que trabajan estos temas con diferentes actores en el territorio. Se entregó por otra parte, la propuesta del Guión de Entregas Dignas para diferenciar las competencias institucionales que está en etapa de ajustes para su aprobación y realziación y se retroalimentó la cartilla de Participación que aterriza de manera más concreta y lúdica los lineamientos de participación. Trabajando también, en una cartilla para la comprensión de los PRB que está en su etapa de ajustes. La dificultad tuvo que ver con los tiempos de articulación entre las dependencias de la UBPD y la misma coyuntura del Paro Nacional.
</t>
    </r>
    <r>
      <rPr>
        <b/>
        <sz val="9"/>
        <color theme="1"/>
        <rFont val="Arial"/>
      </rPr>
      <t>Espacios de pedagogía:</t>
    </r>
    <r>
      <rPr>
        <sz val="9"/>
        <color theme="1"/>
        <rFont val="Arial"/>
      </rPr>
      <t xml:space="preserve">  Los espacios de pedagogía realizados en este segundo trimestre contribuyeron a aclarar el mandato de la Unidad de búsqueda, su alcance, el universo de personas que busca y los caracteres humanitario y extrajudicial como componente del Sistema Integral para la Paz y sus diferencias con los demás mecanismos, competencias y especificidades. Lo que motivó también las solicitudes de búsqueda de algunas personas en estos territorios y la articulación con los equipos territoriales de autoridades, mesas de víctimas, la academia y otros actores claves sobre cómo funciona la UBPD y sus especificidades en la búsqueda como entidad Humanitaria y Extrajudicial. Por una parte, se llevaron a cabo espacios en recorrido por el Bajo Cauca Antioqueño (Caucasia, Zaragoza, Tarazá, Cáseres y el Bagre), en Mistrató Risaralda y en Montelíbano (La Rica y San Cipirano) con mesas de víctimas, personas buscadoras y autoridades locales y espacios de pedagogía virtuales con las Alcaldías de Chiscas y El Espino. Por otro lado, se llevaron a cabo espacios con universidades de manera virtual con la UNAL, con la Javeriana, con el sistema Universitario del eje cafetero y con la fundación Gilberto Alzate Avendaño, y finalmente se llevaron a cabo espacios de pedagogía con la Unión Sindical de Directivos docentes del departamento de Antioquia.
En varios de los espacios se pudo articular el mecanismo con los demás mecanismos del Sistema lo cual permite profundizar y aclarar de mejor manera las competencias y motivar a su vez por esta comprensión la participación con la UBPD, así mismo este tipo de espacios presenciales y esta pedagogía, permite bajo la comprensión del proceso acercar el mecanismo y comenzar un relacionamiento sobre la confianza con lo que en algunos de estos espacios se contó con el inicio de solicitudes de Búsqueda para los equipos territoriales, por otra parte en los espacios universitarios, permite comprender y dimensionar mejor no solo la forma de funcionamiento del mecanismo sino que permitió contar con participantes de los círculos de saberes en ellos para así mismo servir de un escenario de sensibilización sobre los hechos de la desaparición y la necesidad de la búsqueda. Es importante reconocer que si bien los espacios de pedagogía es una tarea más encargada o delegada a los equipos territoriales, como parte de la dinámica de la estrategia de desarrollos pedagógicos a partir de las necesidades identificadas y por la experiencia del equipo en ello, son espacios que se han acompañado, tanto técnica como presencialmente y donde la OACP ha seguido apoyando estos escenarios desde sus presentaciones y dinámicas cuando le ha sido requerido.
Una de las dificultades pero también oportunidades tiene que ver con el tipo de población de buscadores en los territorios, que carecen muchas veces de habilidades y posibilidades para la virtualidad, entonces estas pedagogías no son las que mejor funcionan y esto obliga a ser creativos, y ajustar tiempos y metodologías para llevar a cabo los espacios con los respectivos cuidados como se tuvieron, pero donde justamente por la razón contraria, en otros escenarios donde la virtualidad puede ser una fortaleza también se aprovechó con las universidades para fortalecer con ellos el proceso. Existe la necesidad de este tipo de pedagogía sobre todo en territorios donde no hay Equipos Territoriales y/o las duplas están sobrecargadas con lo cual son espacios importantes de ampliar y seguir acompañando como oficina.
</t>
    </r>
    <r>
      <rPr>
        <b/>
        <sz val="9"/>
        <color theme="1"/>
        <rFont val="Arial"/>
      </rPr>
      <t xml:space="preserve">
SIVJRNR en adelante Sistema Integral para la Paz: </t>
    </r>
    <r>
      <rPr>
        <sz val="9"/>
        <color theme="1"/>
        <rFont val="Arial"/>
      </rPr>
      <t>Se continuó el trabajo sobre la estrategia pedagógica del Sistema Integral para la Paz con los demás mecanismos, aportando al documento que se está construyendo y participando de los espacios de concertación de la estrategia, con la retroalimentación del Legado de la CEV y el análisis y aportes para los oferentes del Kit Pedagógico. Las dificultades tienen que ver con las agendas de los tres mecanismos y las entregas y tiempos de la consultoría por cooperación que por tiempos cuenta con poco tiempo para entregar todos los resultados pero al mismo tiempo los ajustes y revisiones de los mecanismos por tiempos no terminan de encontrar una dinámica más expedita.
Finalmente, se compartirá el documento de la Estrategia de Pedagogía  2021 para que pueda ser revisada por ustedes, adicionalmente mencionar que los soportes de todas las actividades mencionadas se encuentran alojados en el drive de la OACP, en la carpeta correspondiente a los informes periódicos como son el SPI, Plan Operativo, entre otros.</t>
    </r>
  </si>
  <si>
    <t xml:space="preserve">Se reitera que la presente es una actividad permanente durante toda la voigencia.
Se presentan actividades y sus respectivos soportes en los tres frentes referidos:
- Círculo de saberes
- Desarrollos pedagógicos
- Espacios de pedagogía
Adicionalmente se destaca la identificación de retos y oportunidades, componente fundamental para el aprendizaje derivado del Plan de acción.
</t>
  </si>
  <si>
    <t xml:space="preserve">"Este tercer trimestre comienza ya a recoger frutos con los diferentes encuentros de los Círculos de Saberes, la
construcción de confianza y la materialización de algunas herramientas concebidas, permite fortalecer los lazos la
credibilidad y la comprensión desde las posibilidades de la estrategia como lo es la construcción de estas
herramientas comunicativas y pedagógicas para los PRB y de responder y sostener los acuerdos generados con las
personas buscadoras, organizaciones y líderes veredales.
Así mismo la pedagogía en el marco de acciones cuya envergadura Intervención de cementerios cuya historia
comunitaria concibe a “adoptantes” para hacerles participes de la búsqueda, fue un reto importante de articulación y
necesidades para responder de manera cuidadosa a las necesidades y lógicas territoriales con el ánimo de replicar
para otras acciones cuya lógica necesite de acciones de esta envergadura.
Así mismo avanzar en espacios de pedagogía, con población LGBTI, permite contar con experiencia en materia de
enfoques para la construcción de confianza y relacionamiento desde la diferencia, por ejemplo con Caribe Afirmativo,
generando alianzas importantes a nivel nacional, para contar con mejores herramientas de análisis a la hora de la
búsqueda desde los enfoques diferenciales.
La guía de los PRB, comienzan a ser un insumo y una realidad en este segundo trimestre por cuanto perfilan de cierta
manera lo que puede ser la apuesta de la entidad para el mandato de la dirección que inician ya con un producto
desde el cual ir alimentando también esta estrategia.
La continuidad del trabajo con familiares en el exterior en un trabajo interdirecciones, permite de igual forma atender
necesidades y especificidades que quedarán materializadas en este micrositio que contará con la construcción
participativa de buscadores de diferentes partes del mundo cuyos avances son un paso más en el fortalecimiento a
través de este espacio con este grupo de familiares. De igual forma el micrositio de niñez igualmente se va
robusteciendo en este continuo trabajo de alimentación a través de los contenidos.
Por último el trabajo con el Sistema ya comienza a ver materializadas en su construcción pedagógica un norte más
claro con las herramientas definidas y para desarrollar, que cuentan ya con una primera versión en este tercer
trimestre, así mismo con los demás productos, como lo fueron la preparación del Webinar y la participación y
retroalimentación de la CEV y la JEP, en sus respectivos casos."
</t>
  </si>
  <si>
    <t xml:space="preserve">Se reitera que la presente es una actividad permanente durante toda la voigencia.
Se reconoce la implementación de estrategias de los círculos de saberes y su amplio desarrollo, sin embargo, es importante reflejar en el reporte la relación con el incentivar las solicitudes de búsqueda.
</t>
  </si>
  <si>
    <t>Espacios de pedagogía:
 Los espacios de pedagogía son liderados directamente por los equipos territoriales, sin embargo, desde la Oficina Asesora de Comunicaciones y Pedagogía se han asumido algunos espacios cuando dichos equipos han pedido el apoyo para la implementación de los mismos. En este sentido desde la Oficina Asesora de Comunicaciones y Pedagogía durante el último trimestre del año realizó seis (6) espacios de pedagogía en los siguientes lugares: 
 Intervención Humanitaria Cementerio de la Santísima Trinidad, de los espacios de pedagogía se recibieron 25 solicitudes de búsqueda las cuales fueron entregadas al equipo. 
 Espacio de pedagogía con familiares en el exterior. En el espacio participaron 18 personas que se conectaron. 
 Diplomado de Liderazgo por la Paz. Participantes de la Escuela de Paz del Eje Cafetero y participantes de México
 Espacio de pedagogía con servidores y servidoras del Sistema Integral para la Paz
 Espacios de pedagogía con líderes y lideresas de organizaciones de la sociedad civil en diferentes territorios de Colombia. En el espacio participaron 27 personas. 
 Un espacio de intercambio de experiencias y saberes sobre la participación en la búsqueda humanitaria y extrajudicial.</t>
  </si>
  <si>
    <t>Se presenta reporte de actividades o espacios de pedagiogía acompañadas y/o lideradas por la OACP con evidencias válidas de los mismos, pues los informes incluso detallan cada acción y se acompañan de material visual.</t>
  </si>
  <si>
    <t>Estas acciones son lideradas directamente por los equipos territoriales, sin embargo, desde la Oficina Asesora de Comunicaciones y Pedagogía se han asumido algunos espacios cuando dichos equipos han pedido el apoyo para la implementación de los mismos. Es importante mencionar, que en muchos espacios de trabajo ha sido reconocido el valor y la importancia del desarrollo del trabajo pedagógico de manera articulada con la puesta en marcha de a</t>
  </si>
  <si>
    <t>45. Disponer de las herramientas requeridas para gestionar la información de los aportantes de información.</t>
  </si>
  <si>
    <t>Con el fin de disponer de las herramientas requeridas para gestionar la información de los aportantes, se avanzó en lo relacionado con:
1. Creación de los formularios de la herramienta del registro de aportantes en KOBO (nueva infraestructura)
2. Socialización a la Subdirección de Análisis de las herramientas, su alcance y ruta de aprobación (revisión, ajustes, y validación).
3. Ajuste de las herramientas y del diccionario de datos a partir de la ruta aprobación (revisión, ajustes, y validación) planteada en articulación con la Sub. de Análisis.
4. Entrega del Diccionario de datos y concesión de acceso al formulario (enlace) al grupo de Analistas que harían la revisión de la propuesta de formulario 
5. Revisión por parte del grupo de analistas encargado
FORMULARIO DE HERRAMIENTAS ENLACE DE PRUEBAS</t>
  </si>
  <si>
    <r>
      <rPr>
        <sz val="9"/>
        <color theme="1"/>
        <rFont val="Arial"/>
      </rPr>
      <t xml:space="preserve">Se sugiere verificar si es necesario ajustar con la OAP la ficha del indicador </t>
    </r>
    <r>
      <rPr>
        <i/>
        <sz val="9"/>
        <color theme="1"/>
        <rFont val="Arial"/>
      </rPr>
      <t>05 Número de aportantes que entregan información según la ruta de trabajo establecida</t>
    </r>
    <r>
      <rPr>
        <sz val="9"/>
        <color theme="1"/>
        <rFont val="Arial"/>
      </rPr>
      <t>, en relación con las fuentes de información e incluso con el método de medición, si llegara a ser del caso, pues sería más pertinente unificar con respecto a la herramienta que se está utilizando (KOBO), la cual no está mencionada en el reporte de dicho indicador.
Se recomienda evaluar con la asesora de seguridad de la información los riesgos de utilizar KoBoToolbox, siendo esta una herramienta libre y gratuita. ¿Que grado de vulnerabilidad tiene?</t>
    </r>
  </si>
  <si>
    <t>En desarrollo de la Fase 1 durante el periodo, se avanzó en lo siguiente:
 1) PILOTO HERRAMIENTAS 
 *Coordinación y socializaciòn de herramientas para el registro de aportantes con la SGTT y equipos territoriales seleccionados (Montería, Ibagué, Cùcuta, Barranquilla, Sincelejo, Barrancabermeja). 
 * Se brindó acompañamiento a los ET que participaron del piloto de las herramientas
 * Se elaboraron documentos asociados a las herramientas: protocolo de tratamiento de datos (en articulación con Servicio al Ciudadano) y protocolo para administrar los còdigos de anonimización. 
 * Se avanzó en la coordinación con la Oficina de Comunicaciones y Pedagogía en las piezas y estrategias de difusión a partir de insumos preparados por la SGI, contando con el apoyo de la SGTT. 
 +Se habilitaron dos herramientas para la generación de códigos de anonimización y consulta del listado de firmantes de actas de sometimiento ante la JEP
 *Se desarrollaron reuniones periódicas de balance y planeación por el equipo responsable de la actividad 45.
 2. RESULTADOS DEL PILOTO
 *Algunos campos deben ser adicionados en el registro
 *KOBO no es la herramienta más idónea para almacenar la información pública reservada de los aportantes voluntarios.
 *La edición propuesta a través de la herramienta KOBO no cumple con las necesidades del usuario.
 *La consulta de los datos es obligatoria para el paso a producción.
 Acciones de mejora adelantadas
 *Se hizo una reunión con OTIC para revisar la seguridad de los datos de aportantes
 *Se construyó una Base de datos Relacional que cumpliera con las necesidades del registro de aportantes actual y que estuviera en concordancia con los casos de uso del Sistema de información Misional 
 *Se diseña y se desarrolla un módulo de roles y permisos para el acceso de la información de aportantes.
 *Se comenzó la implementación de una herramienta en JAVA que permita la consulta de los datos registrados
 *Se contempla la posibilidad de generar la adición y modificación de los registros de aportantes en esta herramienta.</t>
  </si>
  <si>
    <t>Se sugiere realizar el mismo análisis (piloto) de seguridad y confidencialidad que desarrollaron con la herramienta KOBO, ahora con la implementación de la herramienta en JAVA. Así mismo, se sugiere establecer si la implementación de esta nueva herramienta no significará un reproceso, considerando que este año se implementará el sistema de información misional. Por último, se sugiere establecer pautas para mitigar riesgos relacionados con la seguridad de la información y respaldo de la misma.</t>
  </si>
  <si>
    <t>Se decidió no colocar en producción la herramienta transitoria de aportantes sino desarrollar los requerimientos de aportantes en el SIM para que fuera puesto en producción antes de que termine el año.</t>
  </si>
  <si>
    <t>Debido al retraso presentado en el primer trimestre en la contratación del desarrollo del SIM (actividad 41), se recomienda agilizar la gestión respectiva con el fin de alcanzar avances  significativos en esta actividad antes de finalizar 2021.</t>
  </si>
  <si>
    <r>
      <rPr>
        <sz val="9"/>
        <color theme="1"/>
        <rFont val="Arial"/>
      </rPr>
      <t xml:space="preserve">En el marco del contrato 181 de 2021, a la fecha se ejecutó el desarrollo y despliegue del módulo de aportantes relacionados al proyecto: PRY-03: Implementar la fase no. 1 del sistema de información misional de la UBPD cubriendo el módulo funcional de Investigación y el soporte transversal de seguridad, gestión de documentos digitales y trazabilidad.        
Consultar enlace: </t>
    </r>
    <r>
      <rPr>
        <u/>
        <sz val="9"/>
        <color rgb="FF1155CC"/>
        <rFont val="Arial"/>
      </rPr>
      <t>http://aplicaciones.ubpdbusquedadesaparecidos.co:8001/inicio/</t>
    </r>
  </si>
  <si>
    <t xml:space="preserve">De acuerdo con los seguimientos reportados se identifica el cumplimiento de la actividad teniendo en cuenta que se ejecutaron las fases de desarrollo y despliegue del proyecto del PETI PRY-03: Implementar la fase No. 1 del sistema de información misional de la UBPD cubriendo el módulo funcional de Investigación y el soporte transversal de seguridad, gestión de documentos digitales y trazabilidad.
Según el avance reportado en la actividad 41, este proyecto contempla los siguientes módulos:
        Módulo de Aportantes
        Módulo SPID (Seguimiento para la identificación  de un cuerpo sin vida)
        Módulo de Catalogo de fuentes
        Módulo de participación
Adicionalmente, se hizo referencia al enlace que contempla la herramienta de registro de aportantes.
</t>
  </si>
  <si>
    <t>Logros: 
●  Las SGIB apoyó la revisión y aprobación de los requerimientos.
Dificultades:
●  Demora en la entrega de los requerimientos a la fabrica es de aproximadamente mes y medio.
●  Procesos y/o procedimientos en ajuste</t>
  </si>
  <si>
    <t>46. Registrar la información de los aportantes de información.</t>
  </si>
  <si>
    <t>ET</t>
  </si>
  <si>
    <t>Durante el primer trimestre del año se registraron 41 nuevos aportantes de información, y se brindó acompañamiento a cada ET para el diligenciamiento y reporte de indicadores. Los equipos avanzaron en la apropiación de las herramientas actuales para el registro de los aportantes de información, en articulación con los referentes de la SGI para las Agrupaciones Territoriales, encargados de la consolidación de la información para su respectivo reporte.
Se realizaron actividades de capacitación en el registro con los ET de Apartadó y Chocó.</t>
  </si>
  <si>
    <t>El dato indicado con respecto a la actividad no es consistente con el indicador correspondiente (05 Número de aportantes que entregan información según la ruta de trabajo establecida), pues allí se reportaron 48 aportantes de información. Se requiere unificar el dato y garantizar que este corresponda con los soportes presentados. En todo caso, solicitamos verificar que el modo en el que se está contabilizando corresponda claramente con el indicador y no con el número de soportes.</t>
  </si>
  <si>
    <t>Durante el segundo trimestre del 2021, 61 aportantes entregaron información relevante para la búsqueda y localización de personas dadas por desaparecidas, en el marco de rutas de trabajo que iniciaron o continuaron bajo el liderazgo de cada agrupación territorial y/o equipo territorial, o asumidos desde el nivel central, con aportantes de las vigencias 2019, 2020 y 2021. La mayoría de los aportes fueron recibidos por aportantes (personas o colectivos) exintegrantes de las FARC-EP (30), seguido de civiles (28), y el restante de exintegrantes de la Fuerza Pública (1), y exintegrantes de grupos paramilitares (2). 
 Se brindó acompañamiento a cada ET para el diligenciamiento y reporte de indicadores. Los equipos avanzaron en la apropiación de las herramientas actuales para el registro de los aportantes de información, en articulación con los referentes de la SGI para las Agrupaciones Territoriales, encargados de la consolidación de la información para su respectivo reporte.
 Se brindaron orientaciones a todos los equipos territoriales en el registro.</t>
  </si>
  <si>
    <t>Se sugiere describir en el avance cualitativo si toda la información contenida en el "Registro de aportantes UBPD" ha permitido llevar a cabo alguna intervención en territorio (localización, prospección o recuperación) o en que ha contribuido a los procesos humanitarios tener toda esta información en bases de datos de la Unidad, en este caso, podría ser evaluado en términos porcentuales, en este mismo orden, cómo se está ligando la información allegada por los aportantes con los Planes regionales de búsqueda o si a partir de esta información se han generado cronogramas de trabajo para trabajar con la información consignada producto de los encuentros desarrollados con los aportantes de información.
 Por otra parte, así como lo hicieron con los nombres de los aportantes, se sugiere establecer codificación para los lugares de los cuales se esté generando aporte de información, lo anterior, considerando que en muchas actas están brindando información demasiado detallada para ser catalogada como reservada o confidencial, como, por ejemplo: "...posibles lugares de inhumación en corregimiento de Papayal, municipio de Regidor, departamento de Bolívar".</t>
  </si>
  <si>
    <t xml:space="preserve">Durante el tercer trimestre del 2021, 70 aportantes entregaron información relevante para la búsqueda y localización de personas dadas por desaparecidas, 51 de ellos fueron aportantes que no habían acudido previamente a la entidad, con quienes se realizó por primera vez el proceso de abordaje de recolección de información, los restantes 19 se dieron en el marco de rutas de trabajo que continuaron bajo el liderazgo de cada agrupación territorial y/o equipo territorial, o asumidos desde el nivel central, con aportantes de las vigencias 2019, 2020 y 2021. 
Se brindó acompañamiento a cada ET para el diligenciamiento y reporte de indicadores. Los equipos avanzaron en la apropiación de las herramientas actuales para la solicitud de los códigos de anonimización y el registro de los aportantes de información, en articulación con los referentes de la SGI para las Agrupaciones Territoriales, encargados de la consolidación de la información para su respectivo reporte. Se brindaron orientaciones a todos los equipos territoriales en el registro resolviendo dudas sobre el diligenciamiento de la plantilla, diseño de metodologías para la recolección y procesamiento de información y la elaboración de las actas.
</t>
  </si>
  <si>
    <t>El avance cualitativo da cuenta de las acciones desarrolladas en el periodo. Se recomienda complementar el avance describiendo la herramienta o el mecanismo que se utilizar para el registro de aportantes actualmente.
Se recomienda tener en cuenta que después de cada actualización de cifras en los reportes de indicadores, se deben ajustar los soportes y los avances de las actividades relacionadas para que sean coherentes.</t>
  </si>
  <si>
    <t>En el cuarto trimestre se realizaron 67 nuevos aportantes de información. 
Se realizaron 7 encuentros con aportantes registrados en otros trimestres; hubo 2 encuentros en los que sólo se hizo pedagogía y exploración sobre la información que cada aportante podría aportar. Por último, es importante señalar que se incluyen 6 actas que corresponden a encuentros realizados en otros trimestres, pero que no habían sido cargados.
Octubre fue el mes en el que más encuentros con nuevos aportantes se realizaron (33), seguido de noviembre (23), mientras que diciembre fue el mes del trimestre en el que menos nuevos encuentros se realizaron (11).
Conviene agregar en lo relacionado con personas que participaron en las hostilidades que hubo 7 encuentros con exparamilitares, 7 encuentros con exguerrilleros de las FARC, 3 encuentros con exguerrilleros del ELN, 1 encuentro con un exguerrillero del ERP y un encuentro con un exguerrillero del PRT. Vale resaltar que que en este trimestre hubo encuentros con exguerrilleros que pertenecieron a dos grupos guerrilleros (PRT y ERG); de estos grupos la UBPD no había recogido información de primera mano. Hay que precisar que el resto de encuentros se realizaron con personas de la sociedad civil que no militaron en ninguna organización armada.</t>
  </si>
  <si>
    <t>De acuerdo con el seguimiento periódico realizado a la actividad se observa la gestión adelantada con los aportantes de información. Los soportes adjuntados corresponden a las actas de los encuentros con los diferentes aportantes en el periodo. Sin embargo, no se hace referencia a la herramienta de registro de la información pero considerando el avance reportado en la actividad 45, se interpreta quese cuenta con una herramienta para dicho fin. 
Se recomienda la importancia de guardar coherencia entre el alcance de la actividad y los reportes de avance requeridos.</t>
  </si>
  <si>
    <t xml:space="preserve">Se destaca que la UBPD logró vincular en la vigencia a 235 aportantes que con su información contribuyen a la búsqueda y localización de personas dadas por desaparecidas en razón y en el marco del conflicto armado, a través de 225 rutas de acuerdo con los procedimientos “Contribución de personas aportantes de información para la búsqueda y/o localización de personas dadas por desaparecidas” y "Contribución de información de personas beneficiarias del régimen de condicionalidad o que buscan un tratamiento especial de justicia en el Sistema Integral de Verdad, Justicia, Reparación y No Repetición".
En este sentido, y teniendo en cuenta las dificultades para salvaguardar y restringir el acceso a la información expuesta en las actas, normalizar y automatizar los códigos de anonimización de los aportantes, y garantizar la disponibilidad de la información suministrada se adelanta lo necesario para corregir lo correspondiente. </t>
  </si>
  <si>
    <t>47. Desarrollar encuentros con los aportantes de información, con el fin de presentar las implicaciones del aporte y determinar la voluntad para lograr el mismo.</t>
  </si>
  <si>
    <t>Se brindaron orientaciones para el abordaje de aportantes (contacto inicial y encuentros de recolección de información) con las AT Suroccidente, AT Centro, AT Noroccidente 1 y 2.
Durante el 1 trimestre se desarrollaron 48 encuentros con aportantes de información por parte de los ET y equipo del nivel central de la DIPLOC, en los que se recopiló: i) información sobre personas dadas por desaparecidas; ii) información sobre lugares de disposición de cuerpos y la posible identidad de los mismos; iii) información de cuerpos sin identificar e identificados sin reclamar; y iv) información del contexto del conflicto armado y de quienes participaron en las hostilidades que contribuya a la búsqueda.
La SGI ha brindado orientaciones para el abordaje de aportantes complejos y para la articulación con actores claves para desarrollar rutas de trabajo de recolección de información como: Confraternidad Carcelaria, Comisión de la Verdad, INPEC, JEP, ARN, e internamente con los equipos de Prevención y Protección, Servicio al Ciudadano y la Oficina Asesora Jurídica.</t>
  </si>
  <si>
    <t>La información es completa y da cuenta de que se han hecho acciones importantes para que los equipos técnicos desarrollen esta labor de una manera cada vez mejor, tratándose de un tema complejo que requiere de ajustes constantes.
Es en esta actividad que parece que resulta más útil contabilizar el número de actas de reuniones, que se usaron como soporte del indicador 05, y modificar en la ficha las fuentes de información.</t>
  </si>
  <si>
    <t>Se brindaron orientaciones para el abordaje de aportantes (contacto inicial y encuentros de recolección de información) con las AT Suroccidente, AT Centro, AT Noroccidente 2
 Durante el 2 trimestre se desarrollaron 66 encuentros con 61 aportantes de información, por parte de los ET y equipo del nivel central de la DIPLOC. La AT Caribe realizó 4 encuentros con aportantes de información, en los cuales con dos aportantes se tuvo salida a terreno para reconocer lugares donde se pueda realizar una posible Prospección. Adicionalmente en todos ellos se recopiló: i) información sobre personas dadas por desaparecidas; ii) información sobre lugares de disposición de cuerpos y la posible identidad de los mismos; iii) información de cuerpos sin identificar e identificados sin reclamar; y iv) información del contexto del conflicto armado y de quienes participaron en las hostilidades que contribuya a la búsqueda.
 Se han elaborado y apoyado la elaboración de guiones metodológicos y se ha dispuesto el manterial de apoyo necesario para las rutas de abordaje de aportantes de AT Suroccidente, AT Centro, AT Noroccidente 2 y AT Caribe.
 La SGI ha brindado orientaciones para el abordaje de aportantes complejos y para la articulación con actores claves para desarrollar rutas de trabajo de recolección de información como: Comisión de la Verdad, INPEC, JEP, ARN, ICBF e internamente con los equipos de Prevención y Protección y Servicio al Ciudadano.
 Se apoyó la elaboración de lineamientos para los aportes de comparecientes relacionados con el Auto 019.
 Se brindaron aportes a los instrumentos elaborados en el marco del contrato con Observatorio de Paz y Conflicto de la UNAL "Caracterización de necesidades y expectativas de las personas que participaron en el conflicto como integrantes de una organización armada"
 Se brindaron recomendaciones para el ingreso de información de aportantes en la Herramienta registro sitios disposición cuerpos, y se registraron algunos sitios referidos por aportantes para las AT Suroccidente y AT Centro.
 Se procesaron documentos de la JEP de las AT Suroccidente, Centro, Noroccidente 2 y se dio respuesta a los requermientos de la JEP frente a comparecencia y contribución efectiva.</t>
  </si>
  <si>
    <t>Se verifica que la información de aportantes concuerda con el indicador 05
 Se sugiere consolidar matricialmente todos los encuentros que se lleven a cabo con los aportantes, de tal forma, que sea mucho más fácil hacer seguimiento a los compromisos adquiridos durante cada sesión y llevar la trazabilidad de la información allí contenida. 
 Considerando que la información que acá se reporta es producida para los ciudadanos que quieran consultarla en la web, se sugiere que no incluyan siglas como AT o ET, entre otras. garantizando en todo caso, que los terceros puedan entender fácilmente el contexto o detalle de lo allí contenido.
 Con relación a la salida a terreno para reconocer lugares donde se puedan realizar posibles prospecciones, se sugiere solicitar acompañamiento de la DTPRI para que la hipótesis de localización pueda ser validada y acompañada desde la óptica forense.
 Por último, se sugiere que la información registrada para la actividad cuente con los avances de todas las territoriales. Lo anterior, considerando que dentro de los soportes se evidencia ausencia de respuesta de algunas sedes. Así mismo, dentro de los soportes se refleja un histórico de cifras de aportantes, sin embargo, este únicamente refleja cifras hasta el 31 de marzo de 2021 y no hasta el 30 de junio, como se había solicitado en este seguimiento.</t>
  </si>
  <si>
    <t>Se brindaron orientaciones para el abordaje de aportantes (contacto inicial y encuentros de recolección de información) con las Agrupaciones Territoriales a través de los referentes para cada AT. Durante el tercer trimestre se desarrollaron 73 encuentros con 70 aportantes de información, de los cuales 51 son registrados por primera vez y 19 son personas que ya habían sido previamente registradas como aportantes de información. Adicionalmente en todos ellos se recopiló: i) información sobre personas dadas por desaparecidas; ii) información sobre lugares de disposición de cuerpos y la posible identidad de los mismos; iii) información de cuerpos sin identificar e identificados sin reclamar; y iv) información del contexto del conflicto armado y de quienes participaron en las hostilidades que contribuya a la búsqueda. La SGI ha brindado orientaciones para el abordaje de aportantes y para la articulación con actores claves para desarrollar rutas de trabajo de recolección de información como: Comisión de la Verdad, INPEC, JEP, ARN, e ICBF. Se brindaron recomendaciones para el ingreso de información de aportantes en la Herramienta registro sitios disposición cuerpos, que fue actualizada y en la que la SGI adelantó la socialización de las novedades de la herramienta y se validaron los registros hechos por los servidores de los equipos territoriales para corregir las imprecisiones y brindar las orientaciones requeridas. Se procesaron documentos de la JEP de las Agrupaciones Territoriales actualizando la información en el Registro de Documentos JEP y se dio respuesta a los requermientos de la JEP frente a comparecencia y contribución efectiva que llegan de manera permanente a la UBPD.</t>
  </si>
  <si>
    <t>El avance presentado evidencia los encuentros desarrollados con aportantes de información en articulación con los equipos y agrupaciones territoriales.
Se recomienda tener en cuenta que después de cada actualización de cifras en los reportes de indicadores, se deben ajustar los soportes y los avances de las actividades relacionadas para que sean coherentes.
Considerando que la información de avances reportada se pone a disposición de la consulta de la ciudadanía en general, se reitera la recomendación de no incluir siglas como AT o ET, de tal forma que cualquier persona pueda comprender a qué se refiere.</t>
  </si>
  <si>
    <t>Se mantuvo la asesoría para alistar los encuentros con aportantes a los referentes de información de cada equipo territorial. De la misma forma, se siguió apoyando la gestión con entidades para posibilitar los encuentros con aportantes, hay que resaltar que lo que atañe al INPEC se reiniciaron los encuentros presenciales con aportantes de información en los centros penitenciarios. Con respecto a asuntos que tienen que ver con la JEP se siguieron procesando los documentos que envía a la UBPD y se respondió a sus requerimientos</t>
  </si>
  <si>
    <t>De acuerdo con el seguimiento periódico realizado a la actividad se observa la gestión adelantada con los aportantes de información. Los soportes adjuntados corresponden a las actas de los encuentros con los diferentes aportantes en el periodo.</t>
  </si>
  <si>
    <t xml:space="preserve">48. Elaborar la agenda de actividades y mensajes estratégicos a ser difundidos.
Se reemplaza por:
• Realizar acciones para colocar en la agenda pública la importancia de la búsqueda de las personas desaparecidas. (15/03/2021 - 31/12/2021)
</t>
  </si>
  <si>
    <t>Asesora en temas de incidencia, relacionamiento público y posicionamiento político</t>
  </si>
  <si>
    <t>Conforme se van conociendo las fechas planteadas para las acciones humanitarias, el equipo de la OACP destina a los profesionales que acompañarán cada espacios y se distribuyen así las fechas, se mantiene actualizado el cronograma de acciones con la información suministrada por las Direcciones Técnicas.</t>
  </si>
  <si>
    <t>La información reportada da cuenta del cronograma o agenda de  actividades y mensajes estratégicos producidos desde la OACP.  Importante revisar la actualización permanente del archivo.</t>
  </si>
  <si>
    <t xml:space="preserve">En relación al posicionamiento de la desaparición y la importancia de la búsqueda en la agenda pública, durante el segundo trimestre del 2021, la Oficina Asesora de Comunicaciones y Pedagogía trabajó activamente en la divulgación de pronunciamientos de la Directora General y demás mensajes claves relacionados con la prevención de la desaparición en el marco de las protestas sociales desarrolladas en el país.
Mediante este trabajo se buscó llevar a la sociedad en general a reflexionar acerca de la manera como las dinámicas sistemáticas de desaparición podrían repetirse si no estábamos al tanto. Para esto se difundieron piezas gráficas, se desarrollaron boletines de prensa y se realizaron foros explicando los modos para realizar la activación del mecanismo de búsqueda urgente y demás alternativas para prevenir la desaparición en la actualidad. Dentro de los principales retos se encontró el relacionamiento interinstitucional con organizaciones internacionales para la difusión de mensajes.
Se han realizado y difundido campañas en fechas conmemorativas a través de los canales digitales como la conmemoración del Día de la Niñez, la conmemoración del Día Internacional contra la Homofobia, la Semana del Detenido-Desaparecido, el Día de la madre, Día Nacional de la Afrocolombianidad, Bojayá 19 años. Se realizó la publicación en redes sociales del Encuentro Territorial de Reconocimiento a la Verdad del Pueblo Negro de la Región Caribe e Insular: Invisivilización, Conflicto, despojo y resistencias y la Presentación pública del informe sobre desaparición forzada "Desde el exilio seguimos buscando sus voces, nuestras memorias"
Se continúa con la actualización permanente de los calendarios: https://docs.google.com/spreadsheets/d/17IY3keFy4zn4kmkO93gSiQccJJszPfF3/edit#gid=450942889 
https://docs.google.com/spreadsheets/d/1FukCJwEvhsWMafKR4EF3828I942v6FM2hcTzwAJSfqA/edit#gid=0 </t>
  </si>
  <si>
    <t>La presente actividad, también de carácter permanente fue ajustada para su seguimiento a partir del segundo trimestre de 2021:
La agenda de actividades y mensajes estratégicos se adelantó mediante las actividades mencionadas, divulgación de pronunciamientos, mensajes clave, prevención, no repetición y conmemoraciones.
Se adjunta un número cnsiderable de evidencias de dichas publicaciones, que dan cuenta del trabajo desarrollado.
Puede ser de utilidad manejar un ñistado e excel que unifique información de fechas, campañas, mensajes, formatos y demás información relevante.</t>
  </si>
  <si>
    <r>
      <rPr>
        <sz val="9"/>
        <color theme="1"/>
        <rFont val="Arial"/>
      </rPr>
      <t xml:space="preserve">Durante el trimestre la Oficina Asesora de Comunicaciones y Pedagogía apoyó las diferentes manifestaciones conmemorativas de los Equipos Territoriales en relación al 30 de agosto. Esta acción permitió mejorar el relacionamiento de la UBPD con los actores y organizaciones de la sociedad civil claves en el territorio.
Algunos de los retos encontrados tienen que ver con la dificultad para recibir aprobaciones de participación e información previa.
Se continúa con la actualización y revisión permanente del calendario interno de la OACP para acudir oportunamente y organizar al equipo para cubrir los diferentes espacios: https://docs.google.com/spreadsheets/d/17IY3keFy4zn4kmkO93gSiQccJJszPfF3/edit#gid=450942889 
Se relacionan a continuación los comunicados de prensa que denotan la gestión realizada para colocar en la agenda pública la importancia de la búsqueda: 
https://ubpdbusquedadesaparecidos.co/actualidad/pacto-regional-por-la-busqueda-de-las-personas-dadas-por-desaparecidas-en-el-departamento-de-narino/
https://ubpdbusquedadesaparecidos.co/actualidad/unidad-de-busqueda-y-caribe-afirmativo-agilizan-incorporacion-del-enfoque-de-genero-para-comunidad-lgbti-en-el-proceso-de-busqueda-de-personas-desaparecidas/
https://ubpdbusquedadesaparecidos.co/actualidad/unidad-de-busqueda-se-compromete-a-agilizar-acciones-para-buscar-a-34-personas-desaparecidas-en-el-oriente-antioqueno-entre-2000-y-2009/
https://ubpdbusquedadesaparecidos.co/actualidad/la-continuidad-del-mandato-de-la-comision-de-la-verdad-es-esencial-para-el-sistema-integral-para-la-paz-unidad-de-busqueda/
https://ubpdbusquedadesaparecidos.co/actualidad/comunidad-y-firmantes-del-acuerdo-de-paz-se-suman-a-la-unidad-de-busqueda-para-ubicar-personas-desaparecidas-en-caqueta/
https://ubpdbusquedadesaparecidos.co/actualidad/unidad-de-busqueda-prioriza-en-29-subregiones-la-busqueda-de-personas-desaparecidas-en-el-conflicto/
https://ubpdbusquedadesaparecidos.co/actualidad/el-acuerdo-de-paz-y-el-sistema-integral-son-la-oportunidad-de-fortalecer-la-presencia-y-respuesta-del-estado-en-materia-de-garantia-y-satisfaccion-de-los-derechos-de-las-victimas-ubpd/
https://ubpdbusquedadesaparecidos.co/actualidad/apoyo-del-programa-justicia-para-una-paz-sostenible-ha-permitido-avanzar-en-la-busqueda-de-120-000-personas-desaparecidas-durante-el-conflicto-armado-ubpd/
https://ubpdbusquedadesaparecidos.co/actualidad/sistema-integral-para-la-paz-organizaciones-y-autoridades-de-cesar-firman-pacto-para-la-busqueda-de-personas-y-la-no-repeticion-en-el-cesar/
https://ubpdbusquedadesaparecidos.co/actualidad/unidad-de-busqueda-presenta-plan-regional-de-montes-de-maria-y-morrosquillo-para-la-busqueda-de-1-808-victimas-del-conflicto-armando/
https://ubpdbusquedadesaparecidos.co/actualidad/conectate-con-las-actividades-del-dia-internacional-de-las-victimas-de-desapariciones-forzadas-2021/
https://ubpdbusquedadesaparecidos.co/actualidad/en-colombia-hay-un-grito-de-dolor-que-no-termina-una-ciudad-invisible-de-personas-desaparecidas-luz-marina-monzon-cifuentes/
https://ubpdbusquedadesaparecidos.co/actualidad/unidad-de-busqueda-insta-a-la-reactivacion-de-la-mesa-interinstitucional-de-desaparicion-en-antioquia/
https://ubpdbusquedadesaparecidos.co/actualidad/la-corporacion-plataforma-sur-de-procesos-entrego-a-la-unidad-de-busqueda-informe-sobre-140-casos-de-desaparicion-en-huila/
https://ubpdbusquedadesaparecidos.co/actualidad/comunicado-a-la-opinion-publica-3/
</t>
    </r>
    <r>
      <rPr>
        <u/>
        <sz val="9"/>
        <color theme="1"/>
        <rFont val="Arial"/>
      </rPr>
      <t>https://ubpdbusquedadesaparecidos.co/actualidad/victimas-de-desaparicion-forzada-y-secuestro-de-atlantico-casanare-norte-de-santander-y-santander-llegan-al-consejo-asesor-de-la-ubpd/</t>
    </r>
  </si>
  <si>
    <t>Se presenta y soporta con evidencia um aplio número de mensajes que refuerzan la importancia de la búsqueda de personas dadas por desaparecidas, actividad estratégica en busca de la "agenda pública".</t>
  </si>
  <si>
    <r>
      <rPr>
        <sz val="9"/>
        <color theme="1"/>
        <rFont val="Arial"/>
      </rPr>
      <t xml:space="preserve">Pasa la voz, difusión de la convocatoria para el proceso de elección del delegado de las organizaciones civiles ante el Consejo Asesor para el periodo 2021-2022.Socialización de la "Ruta y protocolo de relacionamiento y coordinación entre la Unidad de Búsqueda y las comunidades negras, afrocolombianas, raizales y palenqueras de Colombia.
 Infografía sobre los impactos en las personas buscadoras en tres municipios de Colombia https://ubpdbusquedadesaparecidos.co/actualidad/impactos-busqueda-desaparecidos-familiares-colombia/
 Cátedra Universidad Nacional "La desaparición y búsqueda de personas en el contexto y en razón del conflicto armado colombiano. Definiciones, lógicas, dinámicas e impactos." https://ubpdbusquedadesaparecidos.co/actualidad/catedra-busqueda-desaparecidos-unal/
 Comunicados: 
 https://ubpdbusquedadesaparecidos.co/actualidad/glosario-basico-de-la-ubpd/
 https://ubpdbusquedadesaparecidos.co/actualidad/conozca-los-pactos-regionales-por-la-busqueda-de-las-personas-desaparecidas-en-colombia/
 Pacto Barrancabermeja: https://ubpdbusquedadesaparecidos.co/actualidad/pacto-regional-busqueda-barrancabermeja-2021/
 </t>
    </r>
    <r>
      <rPr>
        <u/>
        <sz val="9"/>
        <color rgb="FF1155CC"/>
        <rFont val="Arial"/>
      </rPr>
      <t>https://ubpdbusquedadesaparecidos.co/actualidad/la-busqueda-no-se-detiene-2022/</t>
    </r>
  </si>
  <si>
    <t>Nuevamente se presenta y soporta con evidencia um aplio número de mensajes que refuerzan la importancia de la búsqueda de personas dadas por desaparecidas, actividad estratégica en busca de la "agenda pública".   Los soportes de las estrategias presentadas son adecuados.</t>
  </si>
  <si>
    <t>En relación al posicionamiento de la desaparición y la importancia de la búsqueda en la agenda pública, durante el último trimestre del 2021, la Oficina Asesora de Comunicaciones y Pedagogía trabajó activamente en la planeación, acompañamiento y desarrollo de una reunión de la dirección general con representantes del Proceso de Comunidades Negras de Colombia (PCN) con el fin de acompañar su proceso de búsqueda y reiterar mensajes de prevención de la desaparición en contextos actuales. 
Mediante este trabajo se buscó el posicionamiento de mensajes claves de no repetición y el posicionamiento de la UBPD como institución líder de la búsqueda en Colombia. Para esto se difundió un boletín de prensa y se hizo un llamado a las autoridades competentes.
Dentro de los principales retos se encontró la determinación de la competencia de la UBPD en el proceso por parte de las direcciones técnicas. La demora en este aspecto retrasó el desarrollo de la reunión.</t>
  </si>
  <si>
    <t>49. Elaborar boletines de prensa, videos y/o audios, para impulsar en medios de comunicación el cubrimiento riguroso de las acciones humanitarias y actividades de búsqueda.
Se reemplaza por:
• Visibilizar las acciones humanitarias de búsqueda (Campaña "La búsqueda no se detiene"): diálogos colectivos, tomas de muestra, localizaciones, prospecciones, recuperaciones, reencuentros, entregas dignas. (01/03/2021 - 31/12/2021)</t>
  </si>
  <si>
    <t>SGTT, Asesora en temas de incidencia, relacionamiento público y posicionamiento político</t>
  </si>
  <si>
    <r>
      <rPr>
        <b/>
        <sz val="9"/>
        <color theme="1"/>
        <rFont val="Arial"/>
      </rPr>
      <t>Oficina Asesora de Comunicaciones y Pedagogía:</t>
    </r>
    <r>
      <rPr>
        <sz val="9"/>
        <color theme="1"/>
        <rFont val="Arial"/>
      </rPr>
      <t xml:space="preserve">
Se diseñó y aprobó la propuesta de cubrimiento de las acciones humanitarias llevadas a cabo por la UBPD en este primer trimestre. Se cuenta con registros fotográficos, audiovisuales y de texto de cada acción humanitaria que ha desarrollado la UBPD y que la OACP ha acompañado. Estos recursos se han utilizado como insumo para realizar publicaciones en redes sociales y elaborar piezas comunicativas cada vez que fue necesario y dando cumplimiento así mismo al Plan Estratégico de Comunicaciones.
</t>
    </r>
    <r>
      <rPr>
        <b/>
        <sz val="9"/>
        <color theme="1"/>
        <rFont val="Arial"/>
      </rPr>
      <t>Asesora en temas de incidencia, relacionamiento público y posicionamiento político:</t>
    </r>
    <r>
      <rPr>
        <sz val="9"/>
        <color theme="1"/>
        <rFont val="Arial"/>
      </rPr>
      <t xml:space="preserve">
Avanzamos con los pactos regionales como estrategia de posicionamiento de la UBPD:  Se prepara y diseña el evento. Se realiza un paquete de prensa por pacto en el que se proponen Bullets o mensajes claves para los audios y videos de la vocera de la UBPD, la Directora General Luz Marina Monzon Cifuentes, se convoca prensa nacional y regional para el cubrimiento en medios de la suscripción de los Pactos: 
1. En el Magdalena se precisa que no se usará la palabra pacto sino alianza por razones del conflicto armado. Se articuló con las oficinas de comunicaciones de la Gobernación del Magdalena y de la Alcaldía de Santa Marta para divulgación. Se trabaja en equipo y se logran impactos mediáticos favorables. Se propone el Boletín de prensa Magdalena suscripción de la alianza. 
2. En Puerto Berrío se suscribio un pacto por la Búsqueda y se recuperó y protegió aproximadamente 416 Cuerpos en el Cementerio La Dolorosa. El comunicado aprobado fue "Los cuerpos del cementerio de Puerto Berrío que quieren volver con sus familias".
3. En Antioquia se articuló con la Gobernación y la Alcaldía y se público el Boletin de prensa “AVANZA LA BÚSQUEDA DE LOS DESAPARECIDOS, ANTIOQUIA SE SUMA A LOS PACTOS”.
4. Se elabora una estrategia en medios para el Pacto Nacional por la Búsqueda, que implicó en el primer trimestre del año: agenda en medios regionales, espacio es programas especiaizados en los medios de comunicación, columna de opinión, notas de fin de semana y reuniones con influenciadores para ampliar la audiencia del Pacto.
5. Paquete de medios mensajes claves, prensa y Boletin Pacto por la Búsqueda de personas dadas por Desaparecidas Caquetá. Reunión con ET que sugiere medios de comunicaciones locales para el cubrimiento del Pacto a realizar el 21 y 22 de abril.
Frente a las </t>
    </r>
    <r>
      <rPr>
        <b/>
        <sz val="9"/>
        <color theme="1"/>
        <rFont val="Arial"/>
      </rPr>
      <t xml:space="preserve">acciones humanitarias </t>
    </r>
    <r>
      <rPr>
        <sz val="9"/>
        <color theme="1"/>
        <rFont val="Arial"/>
      </rPr>
      <t xml:space="preserve">se trabaja conjuntamente con la Oficina Asesora de Comunicaciones y Pedagogia para proyectar y enviar a aprobación el Boletin de Prensa, mensajes claves y cubrimiento de medios:
1. Se proyectó el Boletin de prensa de recuperaciones en el Tolima ( Las Acciones humanitarias articuladas entre la Unidad de Búsqueda y el Grube de la Físcalia alivian el sufrimiento de cuatro familias buscadoras en Tolima.) y mensajes claves.
2 Mensajes clave y Bolentin de prensa en  la intervención del Parlamento Europeo 
3. Propuesta en medios del cubrimiento del Día Internacional de las Manos Rojas,
4. Bolentin conjunto entre la UBPD y el MOVICE. La Unidad de Búsqueda recibe resultados de proyecto del Movice para la búsqueda de víctimas de desaparición forzada y ejecuciones extrajudiciales
5. Propuesta de difusión de entregas dignas Cucutá
6. Propuesta de difucsión de entregas dignas Pereira a realizar el 8 y 9 de abril </t>
    </r>
  </si>
  <si>
    <t>La mencionada propuesta puede ser bastante útil para la organización, registro y seguimiento del cubrimiento riguroso de las acciones humanitarias de búsqueda.  Importante tener dicho documento y registro actualizado y que sea de fácil consulta.  Toda la evidencia de trabajo debe ser colectada para atender futuras auditorías.</t>
  </si>
  <si>
    <t xml:space="preserve">
Durante el segundo trimestre del 2021, la oficina asesora de comunicaciones ha velado por acompañar y visibilizar el mayor número de acciones humanitarias desarrolladas por las direcciones misionales y los equipos territoriales, al igual que los espacios de visibilización, participación e incidencia de la Dirección General.
El desarrollo de estas actividades ha traído consigo el reto de la reorganización y redistribución de cargas a partir del análisis contextual de las acciones humanitarias que se están llevando a cabo. Adicionalmente, esta labor ha llevado a que se continúe el fortalecimiento en las relaciones establecidas entre las asesoras políticas de la Dirección General y la Oficina Asesora de Comunicaciones y Pedagogías. Con la puesta en marcha de estos ajustes y el acompañamiento realizado, la OACP ha logrado que el número de impactos y la visibilidad de la UBPD en medios de comunicación sea cada vez mayor. Se cuenta con registros fotográficos, audiovisuales y de texto de cada acción humanitaria que ha desarrollado la UBPD y que la OACP ha acompañado. Estos recursos se han utilizado como insumo para realizar publicaciones en redes sociales y elaborar piezas comunicativas cada vez que fue necesario.
Se diseñó y aprobó la propuesta de cubrimiento de las siguientes acciones humanitarias:
Entrega digna en Pereira
Toma de muestras, prospección y recuperación en Curvaradó
Entrega digna en Ibagué
Toma de muestras Sincelejo
Entrega información FARC</t>
  </si>
  <si>
    <t>La presente actividad, también de carácter permanente fue ajustada para su seguimiento a partir del segundo trimestre de 2021:
De manera similar a la actividad anterior, pero en el campo específico de visibilizar acciones humanitarias y de búsqueda se avanza bastante tanto en estrategias como en piezas que favorezcan dicho cubrimiento.
Se presentan evidencias que dan cuenta del avance de las actividades reportadas.</t>
  </si>
  <si>
    <r>
      <rPr>
        <sz val="9"/>
        <color theme="1"/>
        <rFont val="Arial"/>
      </rPr>
      <t xml:space="preserve">Para el tercer trimestre del 2021, la Oficina Asesora de Comunicaciones y Pedagogía ha velado por acompañar y visibilizar el mayor número de acciones humanitarias desarrolladas por las direcciones misionales y los equipos territoriales, principalmente enfocadas a la prospección, recuperación y toma de muestras genéticas, al igual que los espacios de visibilización, participación e incidencia de la Dirección General.
El desarrollo de estas actividades ha traído consigo el reto de la organización y distribución de cargas a partir del análisis contextual de las acciones humanitarias que se están llevando a cabo. Como resultado de este trabajo la Unidad de Búsqueda ha aumentado su presencia en medios a nivel regional, nacional e internacional.
Se cuenta con registros fotográficos, audiovisuales y de texto de cada acción humanitaria que ha desarrollado la UBPD y que la OACP ha acompañado. Estos recursos se han utilizado como insumo para realizar publicaciones en redes sociales y elaborar piezas comunicativas cada vez que fue necesario, así como los boletines de prensa que han sido utilizados como herramienta fundamental para la visibilización de las acciones realizadas por UBPD, se relacionan a continuación los comunicados de prensa que denotan la gestión de prensa realizada:
https://ubpdbusquedadesaparecidos.co/actualidad/la-unidad-de-busqueda-de-personas-dadas-por-desaparecidas-avanza-con-el-plan-regional-del-magdalena-caldense-en-el-cementerio-la-dorada-caldas/
https://ubpdbusquedadesaparecidos.co/actualidad/la-unidad-de-busqueda-de-personas-dadas-por-desaparecidas-recupera-27-cuerpos-del-cementerio-de-la-dorada-caldas/
https://ubpdbusquedadesaparecidos.co/actualidad/unidad-de-busqueda-inicio-en-el-magdalena-medio-caldense-toma-de-muestras-biologicas-para-agilizar-en-la-identificacion-de-personas-desaparecidas/
https://ubpdbusquedadesaparecidos.co/actualidad/unidad-de-busqueda-y-fiscalia-entregan-dignamente-a-sus-familias-en-choco-los-cuerpos-de-dos-personas-desaparecidas-hace-mas-de-20-anos/
https://ubpdbusquedadesaparecidos.co/actualidad/unidad-de-busqueda-agiliza-la-busqueda-de-personas-desaparecidas-por-medio-de-la-toma-muestras-biologicas-a-43-familias-en-el-departamento-del-cauca/
https://ubpdbusquedadesaparecidos.co/actualidad/unidad-de-busqueda-logro-reencuentro-entre-mujer-desaparecida-hace-20-anos-y-su-familia/
https://ubpdbusquedadesaparecidos.co/actualidad/la-unidad-de-busqueda-encuentra-19-fosas-clandestinas-en-los-montes-de-maria/
https://ubpdbusquedadesaparecidos.co/actualidad/plan-de-busqueda-del-magdalena-caldense-permitio-la-recuperacion-de-8-cuerpos-que-podrian-corresponder-a-personas-desaparecidas-en-el-conflicto-armado/
https://ubpdbusquedadesaparecidos.co/actualidad/con-apoyo-de-comunidades-y-organizaciones-sociales-la-unidad-de-busqueda-interviene-cementerios-veredales-en-arauca-para-localizar-personas-desaparecidas/
https://ubpdbusquedadesaparecidos.co/actualidad/lideresa-en-arauca-recibe-dignamente-de-la-ubpd-y-la-fgn-el-cuerpo-de-su-hijo-despues-de-26-anos-de-busqueda/
https://ubpdbusquedadesaparecidos.co/actualidad/unidad-de-busqueda-y-medicina-legal-tomaran-muestras-biologicas-a-familiares-de-personas-desaparecidas-de-la-comuna-13-de-medellin/
https://ubpdbusquedadesaparecidos.co/actualidad/comunidades-negras-y-autoridades-etnico-territoriales-de-choco-se-unen-a-la-ubpd-para-buscar-a-personas-desaparecidas-hace-40-anos/
https://ubpdbusquedadesaparecidos.co/actualidad/comunidad-del-catatumbo-se-suma-a-la-unidad-de-busqueda-para-encontrar-personas-desaparecidas-en-esta-region/
https://ubpdbusquedadesaparecidos.co/actualidad/unidad-de-busqueda-inicia-intervencion-sin-precedentes-en-el-cementerio-de-puerto-berrio-antioquia/
https://ubpdbusquedadesaparecidos.co/actualidad/unidad-de-busqueda-interviene-tres-pabellones-de-caridad-del-cementerio-de-puerto-berrio-antioquia/
https://ubpdbusquedadesaparecidos.co/actualidad/la-unidad-de-busqueda-intervino-cementerio-de-san-rafael-antioquia-y-recupero-seis-cuerpos-que-podrian-corresponder-a-victimas-de-desapariciones/
https://ubpdbusquedadesaparecidos.co/actualidad/la-ubpd-desarrolla-acciones-humanitarias-con-enfoque-diferencial-y-prioriza-a-adultos-mayores-para-toma-de-muestras-a-150-familiares-de-personas-desaparecidas-en-meta/
https://ubpdbusquedadesaparecidos.co/actualidad/la-unidad-de-busqueda-intervino-124-puntos-de-interes-forense-y-recupero-del-cementerio-de-puerto-berrio-antioquia-73-cuerpos-no-identificados-que-podrian-corresponder-a-victimas-de-desaparicion/
https://ubpdbusquedadesaparecidos.co/actualidad/cuerpo-de-joven-desaparecido-en-soacha-hace-14-anos-fue-entregado-dignamente-a-sus-familiares/
</t>
    </r>
    <r>
      <rPr>
        <u/>
        <sz val="9"/>
        <color theme="1"/>
        <rFont val="Arial"/>
      </rPr>
      <t>https://ubpdbusquedadesaparecidos.co/actualidad/unidad-de-busqueda-inicia-intervencion-al-cementerio-de-curumani-para-la-busqueda-de-personas-desaparecidas-durante-el-conflicto/</t>
    </r>
  </si>
  <si>
    <t>Fuerte acompañamiento de acciones humanitarias por parte de la OACP y con el objetivo de visibilizar en mayor manera el desarrollo de la misionalidad de la UBPD.
Se presentan soportes adecuados de dichas actividades.</t>
  </si>
  <si>
    <r>
      <rPr>
        <sz val="9"/>
        <color theme="1"/>
        <rFont val="Arial"/>
      </rPr>
      <t xml:space="preserve">Redes:
 https://drive.google.com/drive/folders/1oHWil8s4XfAk18_C5ZPLj4RuUQC_8yLK
 Comunicados:
 https://ubpdbusquedadesaparecidos.co/actualidad/el-sistema-integral-para-la-paz-responde-a-las-victimas-de-secuestro-que-buscan-a-sus-seres-queridos/
 https://ubpdbusquedadesaparecidos.co/actualidad/unidad-de-busqueda-encuentra-12-posibles-fosas-clandestinas-en-el-castillo-meta/
 https://ubpdbusquedadesaparecidos.co/actualidad/ante-el-asesinato-de-willington-hernandez-las-autoridades-deben-tomar-acciones-decididas-e-inequivocas-de-proteccion-y-respeto-a-la-libre-y-legitima-labor-de-quienes-son-la-expresion-de-sociedades-de/
 https://ubpdbusquedadesaparecidos.co/actualidad/unidad-de-busqueda-desarrolla-acciones-humanitarias-de-toma-de-muestras-geneticas-a-120-familiares-de-personas-desaparecidas-en-el-putumayo/
 https://ubpdbusquedadesaparecidos.co/actualidad/unidad-de-busqueda-recupero-en-cementerio-veredal-de-arauquita-un-cuerpo-que-podria-corresponder-a-una-persona-desaparecida-del-conflicto-armado/
 https://ubpdbusquedadesaparecidos.co/actualidad/unidad-de-busqueda-recupero-en-san-juanito-meta-el-cuerpo-de-una-persona-desaparecida-que-podria-haber-hecho-parte-de-las-fuerzas-militares/
 https://ubpdbusquedadesaparecidos.co/actualidad/la-unidad-de-busqueda-halla-tres-posibles-fosas-clandestinas-en-tauramena-casanare/
 https://ubpdbusquedadesaparecidos.co/actualidad/unidad-de-busqueda-con-apoyo-de-poderpaz-y-la-giz-recupero-en-fosa-clandestina-de-labateca-norte-de-santander-los-cuerpos-de-dos-personas-presuntamente-desaparecidas-en-1989/
 https://ubpdbusquedadesaparecidos.co/actualidad/unidad-de-busqueda-recupero-3-cuerpos-que-podrian-corresponder-a-personas-desaparecidas-hace-34-anos-en-el-departamento-de-santander/
 https://ubpdbusquedadesaparecidos.co/actualidad/unidad-de-busqueda-con-informacion-de-comparecientes-recupero-en-tumaco-3-cuerpos-que-podrian-corresponder-a-personas-desaparecidas-durante-el-conflicto/
 https://ubpdbusquedadesaparecidos.co/actualidad/ubpd-excombatientes-comunidad-recupero-cauca-5-cuerpos-de-personas/
 </t>
    </r>
    <r>
      <rPr>
        <u/>
        <sz val="9"/>
        <color rgb="FF1155CC"/>
        <rFont val="Arial"/>
      </rPr>
      <t>https://ubpdbusquedadesaparecidos.co/actualidad/busqueda-meta-recuperacion-cuerpos-indigenas-nasa/</t>
    </r>
  </si>
  <si>
    <t>Actividad de carácter permanente con un buen número de reportes y la correspondiente evidencia de acciones que impulsan el cubrimiento de acciones humanitarias de búsqueda.</t>
  </si>
  <si>
    <t>Durante el último trimestre del 2021, la Oficina Asesora de Comunicaciones ha velado por acompañar y visibilizar el mayor número de acciones humanitarias desarrolladas por las direcciones misionales y los equipos territoriales, al igual que los espacios de visibilización, participación e incidencia de la Dirección General.
El desarrollo de estas actividades ha traído consigo el reto de fortalecer los canales de comunicación existentes entre la Subdirección General Técnica y Territorial y la Oficina Asesora de Comunicaciones y Pedagogía para conocer de manera oportuna la información necesaria para el cubrimiento de las acciones mencionadas. 
Sin embargo, a pesar de los retos este acompañamiento ha permitido aumentar la presencia de la UBPD en medios de comunicación regional, local, nacional e internacional.</t>
  </si>
  <si>
    <t xml:space="preserve">50. Medir y evaluar las publicaciones en los medios de comunicación que cubren a la Unidad de Búsqueda.
Se reemplaza por:
• Divulgar actividades o estrategias de incidencia. (15/03/2021 - 31/12/2021)
</t>
  </si>
  <si>
    <t>De las al menos 73 publicaciones de fondo sobre la UBPD en medios, entre enero y el 30 de marzo de 2020, el 61% correspondió a medios nacionales; el 19,4 % a internacionales; el 15 % a regionales, y el 1 % a alternativos, lo que corresponde a 17 noticias. En 2020, por el contrario, hubo alrededor de 31 registros de fondo (menos de la mitad), que se distribuyeron de la siguiente manera: 18 publicaciones ( 58 %) en medios nacionales y (41 %) en regionales. En ese primer trimestre, por ejemplo, no hubo publicaciones en medios alternativos ni internacionales. En tal virtud, hubo un aumento en la presencia en medios y eso además se ve reflejado el tipo de medios que abordaron temas relacionados con la UBPD. 
 Consideramos fundamental mencionar y hacer la aclaración correspondiente, puesto que estas cifras constituyen un subregistro dado que aún no contamos con el servicio de monitoreo por parte de una empresa y se ha realizado esta tarea de forma manual.</t>
  </si>
  <si>
    <t>Reporte Indicador 6
El Indicador se encuentra en estado "sobre", con un cumplimiento para la meta del trimestre del 121,7%, ligeramebte superior al número eperado, aumenta en relación con el mismo periodo del año anterior.  Se observa una marcada presencia en medios nacionales y al contrario de la vigencia anterior se tiene presencia en medios internacionales y alternativos. Entendemos que el servicio de monitoreo contratado con un tercero aún no está operando, por lo cual se debe hacer un monitoreo "manual" que posiblemente deja información por fuera, es importante conocer las razones por las que aún no se tiene operando el servicio de monitoreo y finalmente aclarar si una vez se contrate este servicio, puede ajustar (incrementar) el número de noticias del primer semestre? o ya se hará sobre las nuevas fechas?
El estado actual del indicador aunque es positivo genera una alerta de revisión y análisis por prte de la OACP, para definir si se debe ajustar la meta esperada, el cumplimiento actual es superior, sin embargo, el primer periodo es el componente más bajo de toda la vigencia, se recomienda vigilar su desempeño para evaluar la solicitud de ajuste.</t>
  </si>
  <si>
    <t xml:space="preserve">
 Durante el segundo trimestre de la vigencia, la Oficina Asesora de Comunicaciones y Pedagogía, de la mano con las asesoras de relacionamiento político de la Dirección General, trabajaron la realización y divulgación de la suscripción de los Pactos Regionales por la Búsqueda de las Personas Desaparecidas y el Acto Público de suscripción del Pacto Nacional por la Búsqueda en Bogotá el día 7 de abril. Una estrategia de incidencia y relacionamiento mediante la cual la UBPD busca sumar esfuerzos y compromisos relacionados con la búsqueda de las personas desaparecidas por parte de diferentes instituciones y administraciones municipales y departamentales.
Dentro de los retos que ha presentado el desarrollo de esta actividad se encuentra el asumir los días de aislamiento sugeridos por la UBPD después de un comisión en terreno, pues el número de personas con las que cuenta la oficina y la cantidad de pactos realizados no siempre permite que las personas que están a cargo de acompañar esta estrategia puedan hacerlo.</t>
  </si>
  <si>
    <t>La presente actividad, también de carácter permanente fue ajustada para su seguimiento a partir del segundo trimestre de 2021:
La divulgación de actividades o estrategias de incidencia se enfocó durante el periodo en la suscripción de los Planes Regionales de Búsqueda y el Pacto nacional por lsa Búsqueda en Bogotá.
En aras de un seguiiento más eficiente es necesario conocer el listado de planes regionales de búsqueda en los cuáles se trabajó (en las evidencias relacionadas se observan los de Caquetá y Buenaventura), o si se hizo de manera amplia y general, detallar un poco dicha actividad.</t>
  </si>
  <si>
    <r>
      <rPr>
        <sz val="9"/>
        <color theme="1"/>
        <rFont val="Arial"/>
      </rPr>
      <t xml:space="preserve">Durante el segundo trimestre de la vigencia, la Oficina Asesora de Comunicaciones y Pedagogía, de la mano de la Dirección General, trabajó en la realización y divulgación de la participación de la UBPD en las Audiencias Públicas de la JEP en Caldas y Córdoba. La interlocución de la directora general en estos espacios fue de principal relevancia para el posicionamiento de la estrategia de búsqueda por medio de Planes Regionales.
 https://ubpdbusquedadesaparecidos.co/actualidad/jep-extiende-medidas-cautelares-por-seis-meses-mas-en-cementerios-de-caldas/ 
 Se comparte el banner publicado en la Página web en donde se puede volver a ver la Audiencia Pública Territorial en Samaná, Caldas.
 Dentro de los retos que ha presentado este trabajo se encuentra la recepción de información por parte de los Equipos Territoriales para la construcción de apoyos visuales para las disertaciones mencionadas.
 Se reporta también el comunicado creado con base en el informe trimestral, que comprende el periodo entre el 26 de junio y el 24 de septiembre de 2021, en el cuál el Secretario General de las Naciones Unidas resaltó los avances de la búsqueda de las personas desaparecidas.
 </t>
    </r>
    <r>
      <rPr>
        <u/>
        <sz val="9"/>
        <color theme="1"/>
        <rFont val="Arial"/>
      </rPr>
      <t>https://ubpdbusquedadesaparecidos.co/actualidad/secretario-de-naciones-unidas-destaca-resultados-de-la-unidad-de-busqueda-de-personas-dadas-por-desaparecidas/</t>
    </r>
  </si>
  <si>
    <t>Actividad de carácter permanente, donde se resalta el trabajo en territorio y más aún el comunicado de Naciones Unidas, actividades de incidencia que visibilizan la UBOPD.</t>
  </si>
  <si>
    <r>
      <rPr>
        <sz val="9"/>
        <color theme="1"/>
        <rFont val="Arial"/>
      </rPr>
      <t xml:space="preserve">Cubrimiento y divulgación de espacios y eventos públicos que contaron con la participación de la Directora General y otras actividades de incidencia y relacionamiento como: 
 Audiencia pública citada por la Comisión Séptima del Senado. Cubrimiento del taller con PNUD y ONU sobre el proyecto "Fortalecimiento de la estrategia de búsqueda de la UBPD mediante el apoyo a la implementación de los Planes Regionales de Búsqueda. 
 Comunicado sobre la ampliación del mandato de la Comisión de la Verdad. https://ubpdbusquedadesaparecidos.co/actualidad/ampliacion-del-mandato-de-la-comision-de-la-verdad-fortalece-la-articulacion-del-sistema-integral-para-la-paz-por-la-defensa-de-los-derechos-de-las-victimas/
 XIX Jornadas de la Taula Catalana por Colombia ¿Dónde está la paz cinco años después del Acuerdo?
 Conmemoración 5 años del Acuerdo de Paz (#5AñosTejiendoPaz) con el Secretario General de las Naciones Unidas y las cabezas del Sistema Integral para la Paz. https://ubpdbusquedadesaparecidos.co/actualidad/firma-acuerdo-de-paz-cinco-anos/ https://ubpdbusquedadesaparecidos.co/actualidad/firma-acuerdo-de-paz-quinto-aniversario/ https://ubpdbusquedadesaparecidos.co/actualidad/palabras-luz-marina-monzon-aniversario-acuerdo-paz/
 Reunión con el director de la Agencia Española de Cooperación Internacional para el Desarrollo.
 Seminario "Los Acuerdos de Paz en Colombia, cinco años después: balance, implementación y Agenda 2030". https://ubpdbusquedadesaparecidos.co/actualidad/directora-de-la-unidad-de-busqueda-participara-en-madrid-en-el-seminario-los-acuerdos-de-paz-en-colombia-cinco-anos-despues-balance-implementacion-y-agenda-2030/
 Participación en el IV Seminario Internacional "Búsqueda de personas desaparecidas con enfoque humanitario" https://ubpdbusquedadesaparecidos.co/actualidad/directora-unidad-de-busqueda-participara-en-el-iv-seminario-internacional-busqueda-de-personas-desaparecidas-con-enfoque-humanitario/
 Reunión con Representante Residente de PNUD en el marco de las acciones de trabajo conjunto para la contribución a la búsqueda de las personas dadas por desaparecidas en Colombia.
 Lanzamiento del Mecanismo de monitoreo de riesgos del Sistema Integral para la Paz. https://ubpdbusquedadesaparecidos.co/actualidad/sistema-integral-para-la-paz-lanza-el-mecanismo-unificado-de-monitoreo-de-riesgos/ https://ubpdbusquedadesaparecidos.co/actualidad/mecanismo-de-monitoreo-de-riesgos-emite-sus-tres-primeras-alertas/
 Cubrimiento de la Audiencia sobre medidas cautelares en el Estero de San Antonio de Buenaventura.
 Comunicados:
 https://ubpdbusquedadesaparecidos.co/actualidad/sistema-integral-para-la-paz-se-reunio-con-una-mision-del-congreso-de-ee-uu/
 https://ubpdbusquedadesaparecidos.co/actualidad/panel-avances-retos-sistema-integral-paz/
 </t>
    </r>
    <r>
      <rPr>
        <u/>
        <sz val="9"/>
        <color rgb="FF1155CC"/>
        <rFont val="Arial"/>
      </rPr>
      <t>https://ubpdbusquedadesaparecidos.co/actualidad/dia-internacional-de-la-eliminacion-de-la-violencia-contra-la-mujer/</t>
    </r>
  </si>
  <si>
    <t>Igualmente se presenta amplio número de actividades con sus correspondientes soportes que evidencian la difusión de actividades de incidencia de la UBPD.</t>
  </si>
  <si>
    <t>Durante el último trimestre de la vigencia, la Oficina Asesora de Comunicaciones y Pedagogía, de la mano con la Dirección General y el Equipo Territorial Barrancabermeja, trabajó en la realización y divulgación de la suscripción del Pacto Regional por la Búsqueda de las Personas Desaparecidas en esa región. Una estrategia de incidencia y relacionamiento mediante la cual la UBPD sumó esfuerzos y compromisos relacionados con la búsqueda de las personas desaparecidas por parte de diferentes instituciones y administraciones municipales y departamentales.
Dentro de los retos que presentó el desarrollo de esta actividad fue la logística y el relacionamiento de la UBPD con las organizaciones de la sociedad civil en el departamento.</t>
  </si>
  <si>
    <t>51. Solicitar la información necesaria y actualizada a las dependencias y oficinas, sobre las acciones humanitarias y actividades de búsqueda.
Se reemplaza por:
• Implementar la Estrategia de Rendición de Cuentas "Buscamos contigo" (01/03/2021 - 31/12/2021)</t>
  </si>
  <si>
    <r>
      <rPr>
        <b/>
        <sz val="9"/>
        <color theme="1"/>
        <rFont val="Arial"/>
      </rPr>
      <t>Oficina Asesora de Comunicaciones y Pedagogía:</t>
    </r>
    <r>
      <rPr>
        <sz val="9"/>
        <color theme="1"/>
        <rFont val="Arial"/>
      </rPr>
      <t xml:space="preserve">
Durante lo corrido del año (enero, febrero y marzo) la Oficina Asesora de Comunicaciones y Pedagogía ha logrado consolidar una dinámica activa de intercambio de información con la Subdirección general, sobre las misiones humanitarias, y las diferentes actividades desarrolladas a nivel nacional y en los diferentes territorios. Se ha intercambiado y coordinado alrededor de 16 distintas actividades, las cuales se pueden evidenciar en un gran intercambio de correos. 
 Se ha logrado dar respuesta a diferentes medios de comunicación y plantear respuestas de los territorios que le permitan a la UBPD una mayor visibilidad en medios nacionales y regionales. Es importante destacar que esta continua comunicación que se ha llevado a cabo entre la Oficina de Comunicaciones y la Subdirección General, permite a la OACP una permanente presencia en las diferentes acciones humanitarias que ha realizado la entidad, en su gran mayoría desde el inicio del proceso. El gran reto es mantener la constante comunicación.
</t>
    </r>
    <r>
      <rPr>
        <b/>
        <sz val="9"/>
        <color theme="1"/>
        <rFont val="Arial"/>
      </rPr>
      <t>Asesora en temas de incidencia, relacionamiento público y posicionamiento político:</t>
    </r>
    <r>
      <rPr>
        <sz val="9"/>
        <color theme="1"/>
        <rFont val="Arial"/>
      </rPr>
      <t xml:space="preserve">
Con el objetivo de preparar el video periodico de resultados y preparar insumos para las entrevistas y espacios de socialización que la Directora General requiera con las organizaciones se ha solicitado a las direcciones técnicas información sobre sus acciones:
</t>
    </r>
    <r>
      <rPr>
        <b/>
        <sz val="9"/>
        <color theme="1"/>
        <rFont val="Arial"/>
      </rPr>
      <t>1. Entrevista Periodico el Colombiano:</t>
    </r>
    <r>
      <rPr>
        <sz val="9"/>
        <color theme="1"/>
        <rFont val="Arial"/>
      </rPr>
      <t xml:space="preserve"> Indagó por: Puerto Berrío Antioquia; Pacto Regional por la Búsqueda del Departamento de Antioquia; 3. ¿Por qué hay una diferencia tan marcada entre las cifras manejadas por la Unidad frente a las cifras de la Fiscalía?; 4. ¿Cómo se avanzará en el proceso en esos departamentos priorizados en el Caso 03?; 5. ¿Cuál es la expectativa o la meta de la Unidad al realizar labores en esas regiones?; 6. ¿En qué consiste esa estrategia “de abajo hacia arriba” y cuánto tiempo pueden tardar los primeros resultados?; 7. Recientemente, Movice reportó que en el Cementerio Universal de Medellín hay unos 906 cuerpos que serían producto de los falsos positivos, ¿qué sabe la Unidad de ese hallazgo, es veraz?; 8. ¿Cuáles son los municipios de Antioquia en los que se centrarán las labores y cuáles serían las eventuales dificultades?
</t>
    </r>
    <r>
      <rPr>
        <b/>
        <sz val="9"/>
        <color theme="1"/>
        <rFont val="Arial"/>
      </rPr>
      <t xml:space="preserve">2. Entrevista El Espectador </t>
    </r>
    <r>
      <rPr>
        <sz val="9"/>
        <color theme="1"/>
        <rFont val="Arial"/>
      </rPr>
      <t xml:space="preserve">- Balance y retos 2021 UBPD: Indagó por: 1. ¿Cuál es su balance de lo que ha hecho la UBPD hasta el momento?2. ¿Cuáles son las metas en la búsqueda para este año? 3. ¿En qué estado van los 16 planes regionales y el Plan Nacional de Búsqueda? 4. ¿Qué tanto se está avanzando en la identificación de los 25.000 cuerpos que están en Medicina Legal? 5.¿Qué tanto han podido trabajar con la Comisión de la Verdad? Teniendo en cuenta que esta ya llegó a su último año de mandato 6.  ¿Cómo va la búsqueda e identificación de los cuerpos de Samaná?7.¿Qué opina del desacato del Alcalde de El Copey sobre el cementerio? 8. ¿Cómo están buscando a los desaparecidos en las fronteras del país? 9 ¿Cómo va el acercamiento con las fuerzas militares para el acceso a información que permita hallar a personas? 10.¿Qué tanto se ha podido avanzar en la búsqueda en medio de una pandemia y han recibido más casos donde las inhumaciones de muertos por COVID-19 ponga en riesgo a personas no identificadas? 11. ¿Después de dos años de trabajo, cómo ve la disposición del gobierno en cuanto a la voluntad política de aportar información y aportar en la búsqueda, pero también en la entrega de recursos? 12. ¿Por qué hay casos que, sí se sabe dónde están los desaparecidos, no van hasta allá?
</t>
    </r>
    <r>
      <rPr>
        <b/>
        <sz val="9"/>
        <color theme="1"/>
        <rFont val="Arial"/>
      </rPr>
      <t xml:space="preserve">3. Juan Carlos Granados, periodista de la Universidad del Rosario: </t>
    </r>
    <r>
      <rPr>
        <sz val="9"/>
        <color theme="1"/>
        <rFont val="Arial"/>
      </rPr>
      <t xml:space="preserve">¿Cómo está organizada la Unidad? ¿Cómo seleccionan los casos de desaparecidos? ¿Por qué aparecieron 1.724 desaparecidos que antes no estaban registrados? ¿Es la primera vez que pasa? ¿Cómo es el contacto con las víctimas que buscan a sus familiares? ¿Hay reporte de la cantidad de desaparecidos por cada grupo armado? ¿Cómo es el proceso de búsqueda de desaparecidos? ¿Junto a qué entidades estatales trabajan?
 ¿Cuántos cuerpos han encontrado a día de hoy? ¿Cuáles son los lugares donde se han encontrado más desaparecidos? ¿Ha habido negligencia por parte del Gobierno, Ejército o alcaldes para ayudar a encontrar a los desaparecidos? ¿Quiénes realizan la búsqueda de los desaparecidos?
 ¿Cómo es el proceso de acompañamiento de las víctimas? ¿Hay psicólogos que acompañan a las víctimas en el proceso? ¿Qué le dirían a Colombia sobre la importancia de la Unidad de Búsqueda?
4. Adicionalmente, en los </t>
    </r>
    <r>
      <rPr>
        <b/>
        <sz val="9"/>
        <color theme="1"/>
        <rFont val="Arial"/>
      </rPr>
      <t xml:space="preserve">Pacto Regionales de Búsqueda </t>
    </r>
    <r>
      <rPr>
        <sz val="9"/>
        <color theme="1"/>
        <rFont val="Arial"/>
      </rPr>
      <t xml:space="preserve">(Magdalena, Antioquia y Puerto Berrio) se solicitó a la subdirección Tecnica y Territorial, a la  DTPCVED y DTIPLOC información para un balance en cada territorio. </t>
    </r>
  </si>
  <si>
    <t>En el reporte de información se relaciona el intercambio de información y la coordinación de 17 actividades distintas, haciendo énfasis en la SGTT.  Es importante estructurar la información y los registros en una tabla o matriz que permita su organización, lectura y seguimiento.  Con las otras dependencias se puede realizar el mismo proceso de cruce de información?</t>
  </si>
  <si>
    <t xml:space="preserve">Para el presente año, se plantearon como acciones de rendición de cuentas el diálogo general, el lanzamiento del landing (agosto) y una actualización del mismo (noviembre), ambos con envíos masivos por correo electrónico a la base de datos. 
- El diálogo general “Buscamos contigo” de rendición de cuentas se realizará en julio según los acuerdos con la dirección general y la oficina de Planeación. Por lo pronto, la estrategia debe ser actualizada con base a la propuesta inicial para ser enviada a aprobación de la dirección general. 
Es clave relanzar el formulario de consulta a la ciudadanía, que había sido avalado por la oficina de Planeación, y que este aporte a la consolidación de los contenidos, si bien se acordó que las cinco líneas estratégicas planteadas por la dirección general serán a la columna vertebral. Para ello, el formulario se envió a revisión de Carolina Hoyos el 8 de junio. Adicionalmente, es clave tener en cuenta algunas preguntas que han surgido en espacios pedagógicos para la definición de los contenidos del diálogo y que fueron remitidas por Luisa Florez. 
- Por otro lado, se recomienda revisar un cronograma de actividades para el lanzamiento del landing page, que inicialmente se había proyectado para agosto. Si bien todos los contenidos del front están listos, así como los recursos interactivos, sería clave revisar si esto responde con las apuestas de la dirección general para 2021 que tienen 5 ejes estratégicos como su guía principal para dar cuenta de los resultados de la entidad.
Una vez definida la continuidad de la estructura o su ajuste, es clave acordar con la oficina de Planeación una fecha para la entrega de información y solicitar a los equipos misionales la información que permitiría la construcción de los artículos pendientes que están a la espera de las definiciones de las direcciones misionales desde finales de 2020. Todos los avances del landing se encuentran en la carpeta compartida de drive. 
</t>
  </si>
  <si>
    <t>La presente actividad, también de carácter permanente fue ajustada para su seguimiento a partir del segundo trimestre de 2021:
Se presenta un componente de actividades a desarrollar durante el segundo semestre de la vigencia 2021,  es importante dar prioridad a las actividades planteadas pues son numerosas y requieren el esfuerzo y trabajo de numerosas personas de diferentes dependencias.
Importante trabajar con un cronograma dentro de la estrategia para conocer tiempos y alcances de todas las actividades planteadas.
Las evidencias son coherentes con la información reportada.</t>
  </si>
  <si>
    <t>El 12 de agosto de 2021 se llevó a cabo la Rendición de Cuentas "Territorio y Búsqueda" en Sincelejo. Consideramos importante mencionar que este evento fue transmitido por el canal de Youtube de la UBPD y por la página de El Heraldo, también fue retransmitido por Telecaribe.
 Se reporta el formulario difundido por redes sociales y canales institucionales con el cuál se consultó a la ciudadania los principales temas que querían conocer acerca del trabajo humanitario de la Unidad de Búsqueda.
 Se anexan (https://drive.google.com/drive/u/0/folders/1KC_04xgdIpSpy12ZPvGNNuD6xi0gUXCW) las capturas de pantalla de las publicaciones en redes sociales invitando a diligenciar el formulario y el link de dicho formulario: https://docs.google.com/forms/d/e/1FAIpQLSczTEpvKSfFtpWAkfDi4zio7lA6r2GeNA0YqNtpoFglqaYT0A/viewform
 Se reporta la portada del periódico El Heraldo en el que se hace invitación a conectarse a la Rendición de Cuentas. Adicionalmente compartimos la invitación a conectarse que realizamos desde todos nuestros canales institucionales. Se realizó también un envío de mensajes de texto invitando al evento, buscando llegar a más público.</t>
  </si>
  <si>
    <t>Reporte de actividades relacionadas con la rendición de cuentas llevada a cabo en Sincelejo em agosto, convocatoria, realización y evaluación, que facilitan un diálogo de doble vía con la ciudadanía y grupos de valor.</t>
  </si>
  <si>
    <r>
      <rPr>
        <sz val="9"/>
        <color theme="1"/>
        <rFont val="Arial"/>
      </rPr>
      <t xml:space="preserve">La Oficina Asesora de Comunicaciones y Pedagogía aportó en la construcción de las diapositivas resultantes de la evaluación de la Rendición de Cuentas, liderada por la Oficina de Planeación. https://docs.google.com/presentation/d/12Sjzu0UX7UGlLadOFuy2NV2hlORFf8X6/edit#slide=id.p1
 Link con las respuestas a las preguntas planteadas durante la Rendición de Cuentas </t>
    </r>
    <r>
      <rPr>
        <u/>
        <sz val="9"/>
        <color rgb="FF1155CC"/>
        <rFont val="Arial"/>
      </rPr>
      <t>https://ubpdbusquedadesaparecidos.co/wp-content/uploads/2021/10/Preguntas-y-Respuestas-de-Rendicion-de-Cuentas-2020-1er-Sem-2021.pdf</t>
    </r>
  </si>
  <si>
    <t>En el periodo final se construyó conjuntamente con la OAP la evaluación de la estrategia de rendición de cuentas, identificando así las brechas y puntos de mejora para el diseño de la estrategia 2022.   La OACP participó de dicha actividad y reporta las evidencias apropiadas</t>
  </si>
  <si>
    <t>Llevar a cabo la Rendición de Cuentas 2021 fue en sí un reto inmenso, se hace necesario fortalecer la articulación entre las dependencias que lideran este proceso, para garantizar que efectivamente se desarrolle como proceso y no como eventos aislados e indivualizados. La Oficina Asesora de Planeación ha propiciado espacios de reunión interdependencias que ha favorecido la comprensión global de lo que implica una Rendición de Cuentas para una entidad como la nuestra, partiendo de la base de los mínimos que tenemos que cumplir determinados por la Función Pública, el ejercicio de reconocer en actividades que ya venimos desempeñando su carácter de rendición, fue un aprendizaje importante, porque es representativo de la transparencia que caracteriza a la UBPD.</t>
  </si>
  <si>
    <t>52. Medir y evaluar las publicaciones en los medios de comunicación con mayor impacto que cubren a la Unidad de Búsqueda.
Se reemplaza por:
• Diseñar e implementar una estrategia para socializar el informe periódico de actividades de búsqueda, localización, recuperación, identificación y entrega digna. (15/03/2021 - 31/12/2021)</t>
  </si>
  <si>
    <t>Entre el 1 de enero y el 30 de marzo de 2021 se registraron al menos 72 noticias de fondo en medios de comunicación sobre la Unidad de Búsqueda de Personas dadas por Desaparecidas (UBPD). 55 de esas noticias fueron de medios que corresponden al Tier 1, es decir, aquellos que tienen una audiencia masiva en el país. Vale la pena destacar que el medio de este nivel que lidera el número de publicaciones es El Espectador (con 12 publicaciones de fondo), seguido por El Tiempo (con 12). Los dos son los medios más antiguos del país y con amplia credibilidad por su rigor periodístico. 
 En el mismo periodo de 2020, cuando hubo 31 noticias de fondo, 21 publicaciones fueron de medios correspondientes al Tier 1. Lo anterior quiere decir que más del doble de publicaciones fueron de esta categoría.</t>
  </si>
  <si>
    <t>Reporte Indicador 7:
El indicador se encuentra en estado "sobre" lo cual significa que se han tenido un mayor número de noticias de fondo en medios Tier 1 de lo que se tenia planteado, esto es positivo, sin embargo, se debe monitorear permanentemente pues si la tendencia se mantiene es posible plantear un ajuste a la meta del indicador (por ahora el número de noticias es ligeramente mayor y no se ve tan necesario el ajuste, pero insistimos en el monitoreo permanente.
Este monitoreo (como en el indicador anterior) también se realizó internamente por la OACP, es decir que se puede ver impactado por el monitoreo externo, lo cual probablemente implicaría que el número fuese mayor.  Es importante vigilar si es una tendencia.
Es importante conocer un poco el detalle del indicador, las causas por las cuales se viene cumpliendo e incluso superando y tambien conocer las noticias que generaron esta buena presencia en medios, análisis que puede servir de insumo para futuras estrategias.</t>
  </si>
  <si>
    <t>La presente actividad, también de carácter permanente fue ajustada para su seguimiento a partir del segundo trimestre de 2021:
La actividad presenta un retraso considerable, su cumplimiento es semestral, es importante priorizar su desarrollo puessu no realización significa un incumplimiento en el mandato otorgado por el decreto de funciones de la UBPD.</t>
  </si>
  <si>
    <t>En el marco del desarrollo de la Rendición de Cuentas 2021 "Territorio y búsqueda", se publico un informe actualizado sobre los avances en las actividades que ha adelantado la UBPD en el primer semestre de la vigencia 2021.
 Con el fin de mantener informada de manera permanente a la opinión pública en torno a los avances en la estrategia humanitaria para encontrar a las personas desaparecidas y las acciones humanitarias que se deriven de esta, se propone la realización y difusión del programa radial de la UBPD, llamado El camino es la Búsqueda. Se comparte el documento de la Estrategia del Programa Radial. https://drive.google.com/drive/u/0/folders/1_QdpRNhIzuCEDKhcfVBfJFCt-I8On3i6</t>
  </si>
  <si>
    <t>Se reportan dos actividades en torno a la rendición de cuentas, transparencia y reporte de avances en la búsqueda:
1. El documento de actualización de información utilizado para el espacio de rendición de cuentas.
2. la propuesta de programa radial de informe de avance de la búsqueda
Es importante avanzar fuertemente en concretar dicho informe, para poder dar cumplimiento  en el periodo final.</t>
  </si>
  <si>
    <r>
      <rPr>
        <sz val="9"/>
        <color theme="1"/>
        <rFont val="Arial"/>
      </rPr>
      <t xml:space="preserve">La Oficina Asesora de Comunicaciones y Pedagogía recopiló una serie de cifras importantes sobre las actividades de búsqueda, localización, recuperación, identificación y entrega digna y elaboró una infografía con estos principales avances de la búsqueda en el país. Esta infografía fue publicada en todos los canales institucionales de la Unidad. Se trabajó en esta infografía puesto que no se logró consolidar la propuesta del programa radial presentada en reportes anteriores. Se adjunta pantallazo de infografía publicada en redes sociales.
 </t>
    </r>
    <r>
      <rPr>
        <u/>
        <sz val="9"/>
        <color rgb="FF1155CC"/>
        <rFont val="Arial"/>
      </rPr>
      <t>https://ubpdbusquedadesaparecidos.co/actualidad/cifras-busqueda-desaparecidos-colombia/</t>
    </r>
  </si>
  <si>
    <t>El informe periódico de avance en la búsqueda se trabajó a través de infografia con información y cifras clave de los resultados de la UBPD en 2021.  El formato utilizado es válido y se presenta la evidencia necesaria.</t>
  </si>
  <si>
    <t>Se hace necesario fortalecer el flujo de comunicación entre las áreas, para garantizar que la Oficina de Comunicaciones pueda contar con los datos actualizados, consolidados y aquellos que cuenten con todas las aprobaciones necesarias para que la información que se publique en los diferentes canales de comunicación sea verídica y se eviten los reprocesos al tener que ajustar cifras en piezas ya publicadas.</t>
  </si>
  <si>
    <t>53. Diseñar campañas y piezas comunicacionales para posicionar la importancia de la búsqueda humanitaria, sus avances y resultados.
Se elimina a partir del segundo periodo</t>
  </si>
  <si>
    <r>
      <rPr>
        <b/>
        <sz val="9"/>
        <color theme="1"/>
        <rFont val="Arial"/>
      </rPr>
      <t>Oficina Asesora de Comunicaciones y Pedagogía</t>
    </r>
    <r>
      <rPr>
        <sz val="9"/>
        <color theme="1"/>
        <rFont val="Arial"/>
      </rPr>
      <t xml:space="preserve">
CONMEMORACIONES
 - Manos Rojas https://drive.google.com/file/d/1cILvaq3w77VE_4BOJLn9Y7G5MlYAMEYq/view?usp=sharing
 - 9 de abril https://docs.google.com/document/d/1c21MT2tDSDZcbGFdkwht3ft1D-wvEngDR_184q-VyYI/edit?usp=sharing
 ACCIONES HUMANITARIAS
 - Puerto Berrío
 https://drive.google.com/file/d/1AV43p14aIOapZo50oDB5CW2erqHGhiIc/view?usp=sharing
 - Prospección Chámeza
 https://drive.google.com/file/d/1C8ZLh9GC39fSkSmvs_UjNdWHSYYqmWlA/view?usp=sharing
 - Entregas dignas Cúcuta
 https://drive.google.com/file/d/1NkQsGLEB-sav04fHnWHyQEFArrFnTn4Z/view?usp=sharing
 - Entrega digna José Edilbrando Huertas
 https://drive.google.com/file/d/1SV8F6HFs9IXf062F-CT2ri5xlPQ5NpS_/view?usp=sharing
 - Entrega digna Pereira
 https://drive.google.com/file/d/1nRSOdc5ZQSvl5niQ6e0PHDk13N3ujDD_/view?usp=sharing
 - Curvaradó https://drive.google.com/file/d/153gtpfKru4trJNVjijWgW21qiIXzRGwp/view?usp=sharing
 - Puerto Berrío segunda fase
 https://drive.google.com/file/d/1e-SyDmO_g20NrvUOen8y6-Yoc2u8M631/view?usp=sharing
 - Pacto Bogotá
 https://drive.google.com/drive/u/1/folders/1J_IaKnoRv06Ls_j4k782s6jGFIC8AvPV
 ESTRATEGIAS UBPD
 - Consejo Asesor
 https://docs.google.com/document/d/1OYh2kUHQXrjgWC30rkVz3zVLKhwXvy88UuFZsKM-6_U/edit?usp=sharing
 - Rendición de cuentas
 https://docs.google.com/document/d/1IyhCEO4dQPTCNetlgt70zDxcwdF4EuFhZtzQMPCBsWM/edit?usp=sharing
 - Serie Plastilina
 https://docs.google.com/document/d/1KsJ_nfWi4iMlP0q8r6D36I6pE2IA99y-rW8iMRsarkM/edit?usp=sharing
 PIEZAS COMUNICATIVAS (gráficas, libretos de video, historias, etc.)
 - Mi Búsqueda - Angela
 https://drive.google.com/file/d/1ufUXCNrJO7dADpqI-lGOCEb-nZQ_sw4w/view?usp=sharing
 - Mi Búsqueda - Yudy
 https://docs.google.com/document/d/15xrKc9d0Ey2MvYEtIxaqONzqn8OHaZ1CFyR8LriiCCk/edit?usp=sharing
</t>
    </r>
    <r>
      <rPr>
        <b/>
        <sz val="9"/>
        <color theme="1"/>
        <rFont val="Arial"/>
      </rPr>
      <t>Asesora en temas de incidencia, relacionamiento público y posicionamiento político</t>
    </r>
    <r>
      <rPr>
        <sz val="9"/>
        <color theme="1"/>
        <rFont val="Arial"/>
      </rPr>
      <t xml:space="preserve">
Se solicitó apoyo grafico de la Oficina Asesora de Comunicaciones y Pedgogia para posicionar los Pactos Regionales por la Búsqueda y se esta en elaboración de la campaña de posicionamiento del Pacto Nacional Por la Búsqueda. </t>
    </r>
  </si>
  <si>
    <t>Se presenta un reporte detallado de las campañas con sus respectivas piezas, posicionando así tanto la importancia de la búsqueda humanitaria, como sus avances y resultados.</t>
  </si>
  <si>
    <t>Se elimina a partir del segundo periodo</t>
  </si>
  <si>
    <t>54. Medir y evaluar el impacto de las campañas y piezas comunicacionales divulgadas, relacionado al crecimiento de los seguidores en canales digitales de la UBPD y el alcance de las publicaciones.
Se elimina a partir del segundo periodo</t>
  </si>
  <si>
    <t>El impacto digital de la Unidad de Búsqueda ha tenido un crecimiento exponencial sostenido en el primer trimestre de 2021. De enero a febrero el impacto creció 154% y de febrero a marzo 128%. El impacto digital es directamente proporcional a la ganancia de seguidores en los canales digitales. A mayor impacto mayor ganancia de seguidores. Durante este trimestre hemos aumentado alrededor de 3699 seguidores en nuestras redes sociales para un total de 25.041. Esto sin contar con los usuarios del sitio web en donde día a día se registran 80% de usuarios nuevos para un total de 11.774 usuarios nuevos en el sitio web durante este trimestre. 
 El crecimiento de la comunidad digital de la Unidad de Búsqueda ha sido posible gracias a la combinación de 2 factores: cantidad de publicaciones y enfoque de las mismas. 
 Para el mes de marzo la cantidad de las publicaciones se triplicó en comparación a los meses de enero y febrero en todas las redes y en el sitio web que ha tenido una actualización constante de las últimas noticias tanto en la sección de Actualidad como en el banner principal. El gran número de usuarios nuevos que hemos tenido en el sitio web también tiene que ver con el impacto que ha tenido la Unidad en medios de prensa. 
 Las publicaciones que más han tenido impacto en los últimos 3 meses (enero-febrero-marzo) tienen que ver con las acciones humanitarias de búsqueda que ha realizado la entidad en territorio, los pactos regionales de Antioquia y Bogotá y la serie animada.
 En cuanto a la estrategia, adicional al cubrimiento, publicación en diferentes formatos y videos que complementan todas las acciones se ha enfocado la comunicación, el anuncio de estas acciones con un enfoque noticioso resaltando el resultado que ha tenido la entidad en cada una, hace que se llame más la atención del público objetivo y que a su vez se repliquen más los mensajes y piezas que se comunican. Es por esto que la interacción a su vez ha tenido un crecimiento exponencial mes a mes. 
 El impacto que se ha tenido en los Pactos Regionales de Antioquia y Bogotá se debe a que son ciudades centrales con muchos habitantes en donde la replica del mensaje tiene mucha más fácilidad de darse en masa pero también a que a estos espacios han ido figuras políticas con muchos seguidores e influencia en redes como lo son los alcaldes de Medellín y Bogotá.
 Por otro lado la serie animada además de utilizar un formato y un lenguaje amigable para nuestro público objetivo tiene como propulsor la articulación con la cuenta "Se lo explico con plastilina?" que cuenta con 4 veces más seguidores que la entidad y su público es un público objetivo interesado en los derechos humanos, razón por la cuál los temas de la Unidad son de gran interés para ellos y cada vez que se transmite una producción en conjunto el impacto y los seguidores se disparan. Esta articulación ha sido clave en el impacto de la Unidad en los últimos dos años. 
 Teniendo en cuenta esta información, en el primer trimestre del año crecimos un 15% en redes sociales en comparación al total de seguidores con los que terminamos el año 2020.</t>
  </si>
  <si>
    <t>Reporte Indicador 8
El reporte de aumento del indicador es altamente positivo, el estado actual del indicador es de "sobrecumplimiento",  agradecemos las explicaciones detalladas que se ofrecen respecto a la estrategia utilizada para lograr dicho incremento.  Al corte del primer periodo se ha cumplido con el 57% de la meta esperada para todo el año, lo cual plantea la necesidad de una revisión o análisis por parte de la OACP, con el objetivo de identificar si es necesario plantear un ajuste de la meta proyectada, importante revisar si la fuerte tendencia al aumento se puede mantener o responden a ciclos o actividades específicas propias del primer periodo y que no se tiene planteado continuar.
Es importante la visibilización que se hace en el análisis cualitativo de los usuarios registrados en página web, pues no se pueden considerar como seguidores en canales digitales, pero sin duda son también un indicador de gestión de medios, 
El soporte entregado permite sustentar las cifras reportadas en el aumento del indicador.</t>
  </si>
  <si>
    <r>
      <rPr>
        <sz val="10"/>
        <color theme="1"/>
        <rFont val="Arial"/>
      </rPr>
      <t>La UBPD</t>
    </r>
    <r>
      <rPr>
        <b/>
        <u/>
        <sz val="10"/>
        <color theme="1"/>
        <rFont val="Arial"/>
      </rPr>
      <t xml:space="preserve"> brinda respuestas</t>
    </r>
    <r>
      <rPr>
        <sz val="10"/>
        <color theme="1"/>
        <rFont val="Arial"/>
      </rPr>
      <t xml:space="preserve"> que dan cuenta de los avances y múltiples resultados del proceso de búsqueda.</t>
    </r>
  </si>
  <si>
    <t>55. Registrar la información en la matriz de fuentes bibliográficas.</t>
  </si>
  <si>
    <t>Subdirección de Gestión de la Información</t>
  </si>
  <si>
    <t>Durante el primer trimestre del 2021 se registraron 91 fuentes de información todas presentan utilidad para el proceso de búsqueda.</t>
  </si>
  <si>
    <t>El reporte coincide con lo reportado en el indicador asociado (09). En otros reportes es importante complementar, narrando qué dificultades o aprendizajes se han tenido. Así mismo, es importante diferenciar lo que se hace en esta con respecto a la 56, pues de ser equivalente el reporte, no tendría sentido que fueran actividades separadas.</t>
  </si>
  <si>
    <t>Durante el segundo trimestre del 2021 se registraron, analizaron y describieron 47 fuentes de información de utilidad para el proceso de búsqueda.</t>
  </si>
  <si>
    <t>Se informa que el soporte suministrado realmente no permite evidenciar el avance de la actividad. En este caso, es necesario determinar cómo podría mostrarse el consolidado o una matriz de resumen sin información confidencial o reservada.
 El reporte coincide con lo reportado en el indicador asociado (09). Es importante complementar, para el siguiente trimestre las dificultades o aprendizajes se han tenido, ya que el avance no agrega valor frente al registro, análisis y descripción de la información. Así mismo, es importante diferenciar lo que se hace en esta actividad con respecto a la 56, pues de ser equivalente el reporte, no tendría sentido que fueran actividades separadas. hasta el 30 de junio, como se había solicitado en este seguimiento.</t>
  </si>
  <si>
    <t xml:space="preserve">Durante el tercer trimestre del 2021 se registraron, analizaron y describieron 46 fuentes de información de utilidad para el proceso de búsqueda. </t>
  </si>
  <si>
    <t>Se recomienda revisar la coherencia con el dato reportado en el seguimiento del indicador No. 9 en el cual se reportaron 47 fuentes de información de utilidad registradas, analizadas y descritas,  con asignación de ruta de ubicación. 
Se recomienda tener en cuenta que después de cada actualización de cifras en los reportes de indicadores, se deben ajustar los soportes y los avances de las actividades relacionadas para que sean coherentes.</t>
  </si>
  <si>
    <t xml:space="preserve">Durante el cuarto trimestre del 2021 se registraron, analizaron y describieron 136 fuentes de información de utilidad para el proceso de búsqueda de los cuales 66 corresponden a registros bibliograficos, 16 registros archivisticos y 54 registros correspondientes a la JEP. </t>
  </si>
  <si>
    <t>Se observa la gestión realizada alrededor del registro de fuentes de utilidad para la búsqueda, de las cuales 66 corresponden a registros bibliograficos, 16 registros archivisticos y 54 registros correspondientes a la JEP. 
Se sugiere abordar el análisis de la información no procesada y definir acciones que permitan evidenciar el estado de la misma.</t>
  </si>
  <si>
    <t>Logros:
Mayor normalización de la descripción y su respectiva descripción
Avance en la meta de descripción
Mayor enfasis en el contenido de la información resaltando que no toda contribuye al proceso de búsqueda.
Dificultades
La mayor dificultad ha sido vincular los puntos de acceso de la información. 
La ausencia de un sistema de información que permita la captura de los elementos y su consulta a traves de catalogo.
Falta de personal que contribuya con el proceso de descripción</t>
  </si>
  <si>
    <t>56. Analizar la información registrada en la matriz de fuentes bibliográficas.</t>
  </si>
  <si>
    <t>Durante el primer trimestre del 2021 se analizó el 100 % (91 fuentes de información) todas presentan utilidad para el proceso de búsqueda.</t>
  </si>
  <si>
    <t>El reporte coincide con lo reportado en el indicador asociado (09). En otros reportes es importante complementar, narrando qué dificultades o aprendizajes se han tenido. Así mismo, es importante diferenciar lo que se hace en esta con respecto a la 55, pues de ser equivalente el reporte, no tendría sentido que fueran actividades separadas.</t>
  </si>
  <si>
    <t>Durante el segundo trimestre del 2021 se analizó el 100 % (47 fuentes de información) todas presentan utilidad para el proceso de búsqueda.</t>
  </si>
  <si>
    <t>Este avance debe diferenciarse con relación a lo que se reporta para la actividad 57, lo anterior, considerando que no permite entender que avances tuvieron por separado, resaltando que la actividad 55 busca "registrar la información" y la 56 pretende "analizar su contenido". De momento no se encuentran resultados o impactos durante el proceso de análisis.</t>
  </si>
  <si>
    <t>Durante el tercer trimestre del 2021 se analizó el 100 % (46 fuentes de información) todas presentan utilidad para el proceso de búsqueda.</t>
  </si>
  <si>
    <t>Se recomienda revisar la coherencia con el dato reportado en el seguimiento del indicador No. 9 en el cual se reportaron 47 fuentes de información de utilidad registradas, analizadas y descritas,  con asignación de ruta de ubicación.
Se recomienda tener en cuenta que después de cada actualización de cifras en los reportes de indicadores, se deben ajustar los soportes y los avances de las actividades relacionadas para que sean coherentes.</t>
  </si>
  <si>
    <t>Durante el cuarto trimestre del 2021 se analizó el 100 % (136 fuentes de información) todas presentan utilidad para el proceso de búsqueda.</t>
  </si>
  <si>
    <t>Se observa la gestión realizada alrededor del registro de fuentes de utilidad para la búsqueda.. 
Se sugiere abordar el análisis de la información no procesada y definir acciones que permitan evidenciar el estado de la misma.</t>
  </si>
  <si>
    <t>57. Realizar seguimiento al Plan de Mejoramiento de la UBPD suscrito con la Contraloría General de la República respecto del hallazgo No. 8 "Sistema de Información Misional y Herramientas Tecnológicas".</t>
  </si>
  <si>
    <t>Oficina de Control Interno</t>
  </si>
  <si>
    <t>SGTT, DTIPLB, SGI, OTIC</t>
  </si>
  <si>
    <t>"La Oficina de Control Interno el 21 de enero de 2021  emitio el memorando  N.  2000-3-202100217  con el asunto ""LINEAMIENTOS PARA EL REPORTE DE AVANCE DE LAS ACCIONES PROPUESTAS EN EL PLAN DE MEJORAMIENTO DE LA UBPD SUSCRITO CON LA CONTRALORÍA GENERAL DE LA REPÚBLICA"".(se adjunta memorando).
Así mismo, la OCI  creó  una carpeta Drive con el nombre “Seguimiento Plan de  Mejora  CGR” y una subcarpeta donde se encuentra el hallazgo 8, para que los procesos  diligencién  en  tiempo  real  el avance  mensual  en  la  matriz  del  plan  de mejoramiento  y suban las evidencias que soportan el avance de cada hallazgo, en este link:
https://drive.google.com/drive/u/1/folders/1zQgxgVvX9aJgoTeL4agACCRWd3XAFQXa
Adicionalmente, el 10 de marzo de 2021  la OCI  presentó ante el  Comité Institucional de Coordinación de Control Interno N.4, el reporte de avance del plan de mejoramiento suscrito ante la CGR, (se adjunta acta de comité)"</t>
  </si>
  <si>
    <t>Frente al avance, es importante que adicional a las acciones desarrolladas o soportes resultantes, se desagreguen y mencionen los logros y avances relacionados con el plan de mejoramiento de la UBPD, así mismo, que dificultades se han presentado para poder llevar a cabo esta labor.</t>
  </si>
  <si>
    <t xml:space="preserve">Conforme a los "LINEAMIENTOS PARA EL REPORTE DE AVANCE DE LAS ACCIONES PROPUESTAS EN EL PLAN DE MEJORAMIENTO DE LA UBPD SUSCRITO CON LA CONTRALORÍA GENERAL DE LA REPÚBLICA" emitidos por la OCI el 21/01/2021 mediante memorando N.  2000-3-202100217 la OCI realizó el avance mensual del plan de mejoramiento de la CGR. En la carpeta Drive con el nombre “Seguimiento Plan de Mejora CGR” y una subcarpeta donde se encuentra el hallazgo 8, para que los proceso  diligencien  en  tiempo  real  el avance  mensual  en  la  matriz  del  plan  de mejoramiento  y suban las evidencias que soportan el avance de cada hallazgo, se adjunta el link:
https://drive.google.com/drive/u/1/folders/1zQgxgVvX9aJgoTeL4agACCRWd3XAFQXa  en donde se encuentran los seguimientos del segundo trimestre.
Mediante radicado No. 1300-3-202102694 del 12 de mayo de 2021 la Oficina de Control Interno emitió Informe de Seguimiento y Evaluación a la ejecución presupuestal y a los proyectos de inversión -Primer Trimestre de 2021 Dirigido a los miembros del Comité de Coordinación de Control Interno.
Finalmente, el 23 de junio de 2021 el Comité Institucional de Coordinación de Control Interno N.8 aprobó la modificación del Plan Anual de Auditorías y Seguimientos para incluir el Informe de seguimiento y evaluación al plan de mejoramiento suscrito con la Contraloría General de la República
</t>
  </si>
  <si>
    <t>Para el presente periodo se presenta avance en las actividades de seguimiento al Plan de mejoramiento con la CGR.  Todo de acuerdo con los lineamientos definidos en el primer periodo y con la información en el drive disponible para tal fin.
SE actualizó el Plan de auditorías con este seguimiento  y se reportan actividades adicionales.
Los reportes dan cuenta de las actividades informadas en el seguimiento.
Insistimos en solicitar información adicional respecto a obstáculos, retos u oportunidades presentadas durante el periodo, que pueden impactar el desarrollo de la actividad.</t>
  </si>
  <si>
    <t>Conforme a los "LINEAMIENTOS PARA EL REPORTE DE AVANCE DE LAS ACCIONES PROPUESTAS EN EL PLAN DE MEJORAMIENTO DE LA UBPD SUSCRITO CON LA CONTRALORÍA GENERAL DE LA REPÚBLICA" emitidos por la OCI el día 21/01/2021 mediante memorando N.  2000-3-202100217 la OCI realizó seguimiento mensual al plan de mejoramiento del hallazgo 8 de acuerdo a lo reportado por los procesos y este reposa en la carpeta Drive de la OCI en el siguiente link: https://drive.google.com/drive/u/1/folders/1zQgxgVvX9aJgoTeL4agACCRWd3XAFQXa
Así mismo, la OCI elaboró el Informe de seguimiento y evaluación plan de mejoramiento CGR- II Trimestre 2021 el cual fue radicado con memorando N. 1300-3-202104287 de fecha 30 de julio de2021 y el informe de seguimiento contrato No. 0186 DE 2019 el cual fue radicado con memorando N. 2000-3-202105455 de fecha 21 de septiembre de 2021, es importante mencionar que, en los (2) informes se encuentran recomendaciones a los procesos para el mejoramiento continuo.</t>
  </si>
  <si>
    <t>Se presentó el avance de la actividad y se hizo referencia al soporte correspondiente. 
Se recomienda hacer referencia de manera general en el próximo reporte, al impacto que ha tenido el seguimiento y recomendaciones realizadas por parte de la OCI en los resultados alcanzados hasta la fecha en el plan de actividades del Hallazgo No. 8 de la CGR.</t>
  </si>
  <si>
    <t>La Oficina de Control Interno realizó seguimiento al hallazgo No. 8 "Sistema de Información Misional y Herramientas Tecnológicas" del Plan de Mejoramiento de la UBPD suscrito con la Contraloría General de la República y este reposa en la carpeta Drive de la OCI en el siguiente link: https://drive.google.com/drive/u/1/folders/1zQgxgVvX9aJgoTeL4agACCRWd3XAFQXa
Así mismo, la OCI elaboró el Informe de seguimiento y evaluación plan de mejoramiento CGR- III Trimestre 2021, donde se encuentra inmerso el seguimiento del hallazgo 8 y las recomendaciones al Plan de mejora.
Por otro lado, respecto al impacto que ha tenido el seguimiento y las recomendaciones de la OCI en el hallazgo 8 del plan de mejoramiento-CGR, es importante mencionar que de las cinco (5) acciones de mejora el proceso reportó el siguiente comportamiento:  Dos (2) acciones se encuentran cumplidas al 100% y tres acciones (3) se encuentran en ejecución.</t>
  </si>
  <si>
    <t>De acuerdo con los avances reportados durante la vigencia se evidencia el cumplimiento del seguimiento permanente al plan de mejoramiento suscrito con la Contraloría para el hallazgo 8 asociado con el SIM y herramientas tecnológicas. Trimestralmente se han adjuntado los soportes que dan cuenta del reporte de seguimiento y las respectivas recomendaciones.</t>
  </si>
  <si>
    <t>De las cinco (5) acciones de mejora el proceso reportó el siguiente comportamiento:  Dos (2) acciones se encuentran cumplidas al 100% y tres acciones (3) se encuentran en ejecución.</t>
  </si>
  <si>
    <t>58. Realizar intercambios internos y externos para la identificación, construcción y socialización de conocimiento que fortalezca las metodologías y acciones operativas en cada una de las fases de la búsqueda, en particular en el ámbito territorial y de las DTM.</t>
  </si>
  <si>
    <t>SGTT (DTM y ET), Oficinas Asesoras, ECA</t>
  </si>
  <si>
    <r>
      <rPr>
        <b/>
        <sz val="9"/>
        <color theme="1"/>
        <rFont val="Arial"/>
      </rPr>
      <t xml:space="preserve">OGC:
</t>
    </r>
    <r>
      <rPr>
        <sz val="9"/>
        <color theme="1"/>
        <rFont val="Arial"/>
      </rPr>
      <t xml:space="preserve">*En el periodo reportado se realizaron reuniones para determinar la continuidad de la actividad con el CICR, y una reunión con esta entidad para definir acciones en 2021. Se acordó, con el concepto de la SGTT, para lo que resta de 2021 seguir el esquema de intercambio y repetir contenidos vinculando nuevas/os participantes de ET y DTM. Se está discutiendo la idea de profundizar contenidos en 2022 ya por cuenta de la propia UBPD en otras modalidades de intercambios internos. 
 *Con la FAFG se acordó reanudar comunicación a partir del segundo semestre de 2020 para identificar perspectivas de nuevas acciones conjuntas. 
 *En el marco del proyecto "Condiciones de preservación, custodia y dignificación de los cuerpos no identificados (CNI) y los cuerpos identificados no reclamados (CINR) entre la UBPD y ICMP. Se culminó la cooperación en este tema con ICMP , se hicieron revisiones a los docuemntos y se entregaron las versiones finales que dan cuenta del desarrollo del proyecto realizado en el año 2020. Adicionalmente se coordinó una reunión con la SGTT, la DTPRI y la asesora de la Dirección General Natalia Hernandez para definir la posiblecontinuidad del proyecto. 
 Se encuentran las siguientes evidencias:
 1. Legislación vigente y lineamientos
 2. Reportes de visitas virtuales y presenciales
 3. Consolidación de las respuestas 
 4. Informe final 
 5. Se adjuntan los documentos finales entregados por ICMP 
 6. Un acta de reunión de coordinación interna entre la jefe de la OGC
 Se encuentran las siguientes evidencias:
 1.20210122_ Notas seguimiento grupos 2 y 3 Intercambio CICR-UBPD
 2. 20210222_ Notas Diálogo interno preparación reunion con CICR
 3. 20210303_Retroalimentación e identificación intercambio CICR
 4. 20210319_relatoria coordinación con CICR
</t>
    </r>
    <r>
      <rPr>
        <b/>
        <sz val="9"/>
        <color theme="1"/>
        <rFont val="Arial"/>
      </rPr>
      <t>Cooperación:</t>
    </r>
    <r>
      <rPr>
        <sz val="9"/>
        <color theme="1"/>
        <rFont val="Arial"/>
      </rPr>
      <t xml:space="preserve">
Con apoyo del Programa Justicia para una Paz Sostenible, el 03 de marzo se realizó una reunion para la presentación de tecnología para identificación mediante ADN Rápido desarrollada por la empresa ANDE (y en el que participaron servidores de la Dirección de Prospección, quienes tuvieron una aproximación inicial  a la experiencia de uso de esta técnología por parte de autoridades norteamericanas (Sheriff del Condado de Santa Bárbara, California), que se espera pueda explorarse como una alternativa al impulso a la identificación de CNI. Se cuenta con acta y documentos presentados en la reunión de intercambio.
</t>
    </r>
  </si>
  <si>
    <t>Se presentan importantes reuniones y actividades de intercambio de conocimiento, la presente también es una actividad permanente, quizás para el mejor entendimiento, prganización y seguimiento mediante una tabla se pueda presentar la información más detalladamente a manera de registros, esto puede ser útil tambien para organizar las evidencias que soportan dichas acciones.</t>
  </si>
  <si>
    <t>Existe una metodología de intercambio entre el CICR y la UBPD centrada en el fortalecimiento de la participación de personas que buscan durante el proceso de búsqueda. El intercambio se hará en cuatro (4) ciclos, en una modalidad mixta -sesión de introducción virtual, contenido principal presencial, sesión de seguimiento virtual-. Y estará dirigido principalmente a Equipos Territoriales, con menor participación de las Direcciones Técnicas Misionales. La planeación y diseño contó con la participación de la DPCVED, la SGTT, la OGC y el equipo SMAPS del CICR. Esta acción se inscribe en las acciones marco que desarrollan el CICR y la UBPD para fortalecer los procesos de búsqueda. La planeación y la comunicación a tiempo han sido fundamentales para adelantar esta actividad. 
Se adjuntan como soportes:
20210428_acta intercambio_CICR_OGC_DTPCVED
20210428_Segunda temporada intercambio CICR UBPD
20210512_ Revisión Lineamientos Participación - Definición de temáticas ciclo 2 CICR
20210512_acta intercambio_CICR_OGC_DTPCVED
20210610_acta CICR UBPD
20210610_Conversación sobre metodología segundo ciclo articulación CICR
20211106_  Revisión temas operativos Formación CICR</t>
  </si>
  <si>
    <t xml:space="preserve">El avance se centra en una agenda de reuniones preparatorias de reuniones de intercambio con el CICR, igual que en el periodo anterior.
Es importante conocer las fechas y agendas definitivas de las reuniones de intercambio técnico que se definan.
Se observa que en estas actividades trabajan tanto la SGTT, como las DTMs, además de tener en cuenta la participación de equipos territoriales.
No se observa, o al menos no se reportan acciones de posible intercambio con otras organizaciones o entidades, sin embargo, recordamos que las actividades pueden ser externas como internas, por lo que instamos a revisar si no se tienen avances al interior de la Unidad y sus dependencias.
</t>
  </si>
  <si>
    <t>El avance no se centra en una agenda de reuniones preparatorias. Como sí en la realización de reuniones para preparar el intercambio en donde las delegaciones del CICR y la UBPD abordaron aspectos metodológicos y de propósitos. En este reporte se adjuntan como soportes las fechas de intercambio en 2021 y la agenda desarrollada con el grupo 2. Agendas para sesiones siguientes se ajustan luego de las evaluaciones del conjunto de actividades desarrolladas con cada grupo. Para conocer avances en materia de intercambios internos, por favor revisar lo reportado en la actividad 10. 
 En el periodo que se reporta se realizaron las sesiones con los Grupos 1 y 2 lo que incluyo encuentros virtuales y presenciales. De igual manera la aplicación de instrumentos para medir conocimientos. 
 Se adjuntan los siguientes soportes: 
 1. 2021 agosto-septiembre Postets G1
 2. 202109_ Agenda proceso formación G2
 3. 20210722_ Listado de Asistencia SV G1- Intercambio CICR UBPD
 4. 20210722_ Pretest_Taller_G1
 5. 20210729_ Listado de asistencia G1
 6. 20210826_ Listado de Asistencia SS G1
 7. 20210902_ Listado de Asistencia SV G2
 8. 20210902_ Pretest Taller G2
 9. 20210909_Listado de asistencia G2
 10. 20210910_ Listado de asistencia G2
 11. 30072021_ Listado de asistencia G1
 12. Fechas intercambio UBPD CICR</t>
  </si>
  <si>
    <t>Se observa avances en las acciones de intercambio entre el CICR y la UBPD, espec´ficiamente para los grupos 1 y 2 , tanto de carácter presencial como virtual.
 Los soportes son evidencia de las actividades reportadas. Entendemos ahora que las agendas se ajustan tras las respectivas evaluaciones, agradecemos la explicación para el presente reporte.</t>
  </si>
  <si>
    <t>En el periodo que se reporta se realizó la sesión con el Grupo 3 lo que incluyo encuentros virtuales y presenciales. De igual manera la aplicación de instrumentos para medir conocimientos. A la fecha la OGC cuenta con una memoria preliminar de todas las sesiones del intercambio. 
 Se adjuntan los siguientes soportes: 
 1. 20211028_ Sesión virtual grupo 3- Intercambio CICR UBPD 
 2. 20211104_Listado de asistencia Grupo N° 3
 3. 20211105_Listado de asistencia Grupo N° 3.pdf
 4. 20211202_ Sesión de seguimiento grupo 3- Intercambio CICR
 5. Postest_Sesión virtual grupo 3-Intercambio CICR-UBPD
 6. Pretest_Sesión virtual grupo 3-Intercambio CICR-UBPD</t>
  </si>
  <si>
    <t>El reporte se centra en el trabajo adelantado con el tercer grupo y las acciones de intercambio con el CICR, con las evidencias respectivas.</t>
  </si>
  <si>
    <t xml:space="preserve">Se culminó la cooperación con ICMP en el marco del proyecto "Condiciones de preservación, custodia y dignificación de los cuerpos no identificados (CNI) y los cuerpos identificados no reclamados (CINR), se hicieron revisiones a los documentos y se entregaron las versiones finales que dan cuenta del desarrollo del proyecto realizado en el año 2020. 
Se logró realizar las jornadas, talleres: fortalecimiento de la participación de las personas que buscan” con los tres grupos planeados para el 2021 en la modalidad mixta, con dos jornadas presenciales, uno de los retos que se presentaron fue la coordinación de agendas, la participación de los servidores y servidoras en la totalidad de las sesiones y los recursos para llevar a cabo la actividad, para lo cual el CICR brindo su apoyo financiero y logístico permitiendo así llevar a cabo las jornadas sin mayor contratiempo. </t>
  </si>
  <si>
    <t>59. Conceptuar y revisar documentos relacionados con la Seguridad de la Información y la Gestión documental de la UBPD.</t>
  </si>
  <si>
    <t>Oficina Asesora Jurídica</t>
  </si>
  <si>
    <t>Durante el primer trimestre del año la Oficina Asesora Jurídica conceptuó y revisó diferentes documentos relacionados con la Seguridad de la Información, estos son:
1. 17 de febrero de 2021: Se remitío correo electrónico con cometarios dirigidos a Carlos Humberto Parra y Victoria Díaz (OTIC) sobre "Formato compromiso de confidencialidad de la reunión con la ETB"
2. 26 de febrero de 2021: Se remitió el memorando No. 1000-3-202101293 con asunto "Comentarios al proyecto de “Protocolo de cooperación e intercambio de información entre las entidades del SIVJRNR"
3. 19 de marzo de 2021: Se remitió el memorando No. 3000-3-202101748 con asunto "Concepto dirigido a orientar las consultas elevadas a nuestra oficina con ocasión de la ejecución del Convenio de Red de Apoyo"
4. 23 de marzo de 2021: Se remitió el memorando No. 3100-3-202101770 con asunto "Asesoría para respuesta PQRS con relación a la búsqueda de un desaparecido."
5. 30 de marzo de 2021: Se remitió el memorando No. 1000-3-202101932 con asunto "Protocolo de Intercambio de Información entre la Comisión para el Esclarecimiento de la Verdad, la Convivencia y la No Repetición y la Unidad de Búsqueda de Personas dadas por Desaparecidas en el contexto y en razón del conflicto armado"
De esta manera, la Oficina Asesora Jurídica ha respondido a las solicitudes realizadas por las dependencias de la UBPD con el objetivo de asesora jurídicamente las necesidades planteadas por los equipos.</t>
  </si>
  <si>
    <t>Dentro de los avances planteados, adicionalmente, se evidencia gestión en otros temas diferentes a los relacionados en la actividad: "Seguridad de la Información y la Gestión documental de la UBPD". En este caso, se sugiere orienten los resultados únicamente a estos temas. Así mismo, se sugiere evaluar desde la Oficina Asesora Jurídica cómo orientar otros temas relacionados que no se encuentren en el radar de las personas o áreas encargadas. Lo anterior, considerando que la OAJ se encuentra respondiendo temas remitidos por las áreas y no asesorados desde su óptica.</t>
  </si>
  <si>
    <t>Para el segundo trimestre del año, la Oficina Asesora Jurídica continuó con el desarrollo de la actividad de esta manera:
1. Se conceptuó sobre la seguridad de la información a través del memorando No. 1600-3-202103100 del 1 de junio de 2021 dirigido a los(as) funcionarios públicos de la entidad donde se dan "Recomendaciones para el acceso o suministro de información calificada como clasificada o reservada". 
2. Se revisaron los documentos relacionados con“Protocolo de cooperación e intercambio de información entre las entidades del Sistema Integral de Verdad, Justicia, Reparación y No Repetición - SIVJRNR” (Memorando No. 1000-3-202102155 del 14 de abril de 2021 y memorando No. 1000-3-202103306 del 10 de junio de 2021).
3. Se revisaron los documentos sobre la  propuesta de protocolo para la entrega de información reservada y de inteligencia por medio del memorando No. 1000-3-202102428 del 29 de abril de 2021
4. Se respondió consulta elevada por la DTPCVED sobre formato para el uso y tratamiento de datos por medio del memorando No. 3300-3-202102555 del 6 de mayo de 2021.
5. Se revisó el acta de traslado de reserva FGN por medio del memorando 3100-3-202103065 del 27 de mayo de 2021
6. Se revisaron los documentos del Proyecto suscrito entre OIM y EQUITAS por medio del memorando No. 3000-3-202103086 del 31 de mayo de 2021
De acuerdo a todo lo anterior, se ha dado cumplimiento al desarrollo de la actividad.</t>
  </si>
  <si>
    <t>Recordando que la actividad se define como "Conceptuar y revisar documentos relacionados con la Seguridad de la Información y la Gestión documental de la UBPD."   Se presentan acciones específicos en torno a lineamientos de seguridad de la información, acceso o intercambio de información, relacionadas todas con el alcance definido.
Se presentan soportes adecuadas y complementarias a la información reportada.</t>
  </si>
  <si>
    <t>Durante el tercer trimestre del año la Oficina Asesora Jurídica conceptuó y revisó diferentes documentos relacionados con la Seguridad de la Información, estos son:
1. 5 de agosto del 2021: Se remite por correo electrónico a la Subdirección Técnica y Territorial (Astrid Vargas), la Resolución Política de Gestión de información, que fue revisada y aprobada por la Oficina Asesora Juríca para firma de la Dirección General.
2. 20 de septiembre del 2021: Memorando No. 3000-3-202105437 se remite concepto sobre Confidencialidad de la información en los instrumentos de relacionamiento con la Unidad para las Víctimas a Dirección General, Subdirección Técnica y Territorial, Dirección Técnica de Participación, Subdirección de Gestión de Información y al Oficial de Seguridad de la Información.
De esta manera de muestra el avance de la actividad para el trimestre correspondiente.</t>
  </si>
  <si>
    <t>El reporte de avance da cuenta de las acciones específicas desarrolladas en el trimestre asociadas con la revisión de actos administrativos y la emisión de conceptos relacionados con seguridad de la información y gestión documental de la UBPD. Se adjuntan los soportes correspondientes.</t>
  </si>
  <si>
    <t xml:space="preserve">La Oficina Asesora Jurídica durante el cuatro trimestre del 2021 desarrolló las siguientes actividades relacionadas con el cumplimiento de la actividad: 
1. La Oficina de Gestión de Conocimiento solicitó asesoría jurídica sobre el uso de imágenes de apoyo en los videos institucionales. Esta consulta se resolvió mediante Memorando No. 1100-3-202106334 del 26 de octubre de 2021 con asunto: Análisis de videos extraídos de YouTube como imágenes de apoyo a videos institucionales.
2. La OAJ revisa la mencionada Política, con el fin de validar que el documento se encuentre acorde con las disposiciones normativas y jurisprudenciales aplicables, de tal forma que se convierta en un instrumento orientador frente al uso y tratamiento de datos personales tanto para las(os) servidoras(es) y contratistas de la UBPD como para la ciudadanía en general. Lo anterior, atendiendo al avance y crecimiento de la entidad desde la adopción de la actual Política. Sobre este tema, se respondió por medio del Memorando No. 2000-3-202106566 del 5 de noviembre de 2021 con asunto: Política de Tratamiento de Datos Personales de la UBPD.
3. La OACP solicitó la "emisión de concepto jurídico respecto a la obligatoriedad de cumplimiento que tenemos frente a cada uno de los artículos de la Resolución 1519 de 2020 y los anexos del mismo y de la Matriz de vigilancia del cumplimiento normativo de la Ley 1712 de 2014 - Versión 2021". Esta resolución señala la implementación y atención a las directrices de accesibilidad web; estándares de publicación y divulgación de información; la importancia de mantener la información de forma segura e implementar un programa de gestión documental que facilite la preservación de toda la información que manejan los sujetos obligados; las condiciones mínimas técnicas y de seguridad digital y; los requisitos mínimos de datos abiertos. Esta consulta fue resulta con el Memorando No. 1500-3-202107056 del 25 de noviembre de 2021 con asunto: Análisis sobre cumplimiento Resolución 1519 de 2020 para la UBPD.
4. La OAJ dio respuesta al Equipo Territorial de Cali - Satélite Popayán, explicando el objetivo del formato PTA-FT-007_V1 Autorización para el Uso y Tratamiento de Datos Personales_19-05-2021. Esta respuesta fue dada por medio del Memorando No. 1600-3-202107132 del 29 de noviembre de 2021 con asunto: Consulta sobre formato PTA-FT-007_V1 Autorización para el Uso y Tratamiento de Datos Personales_19-05-2021.
5. La Oficina Asesora Jurídica realizó la validación de la Matriz de Activos de Información y actualizó los criterios de Clasificación de Información de la misma. La aprobación de esta matriz se dio por medio del Memorando No. 1000-3-202107781 del 20 de diciembre de 2021 con asunto: Aprobación matriz de activos de información proceso Gestión jurídica vigencia 2021.
6. La OAJ revisó el proyecto de acuerdo de confidencialidad que fue remitido por la Contraloría General de la República (CGR), con el cual busca el acceso a información que  involucre recursos públicos y/o se afecten bienes o intereses patrimoniales de naturaleza pública. Por medio del memorando see presentaron ajustes a su contenido y se realizaron recomendaciones al Secretario Técnico del Comité de Seguridad de la Información. Este documento fue enviado bajo el Memorando No. 1000-3-202107795 del 20 de diciembre de 2021 con asunto: Precisiones – Proyecto de Acuerdo de Confidencialidad remitido por la Contraloría General de la República (CGR).
</t>
  </si>
  <si>
    <r>
      <rPr>
        <b/>
        <sz val="9"/>
        <color theme="1"/>
        <rFont val="Arial"/>
      </rPr>
      <t>LOGROS:</t>
    </r>
    <r>
      <rPr>
        <sz val="9"/>
        <color theme="1"/>
        <rFont val="Arial"/>
      </rPr>
      <t xml:space="preserve">
Se logró la socialización con los(as) servidores(as) de la UBPD de los criterios relacionados con la confidencialidad de la información y se extendió el mensaje sobre cómo entender la condifencialidad desde el carácter humanitario y extrajudicial de la Unidad.
</t>
    </r>
    <r>
      <rPr>
        <b/>
        <sz val="9"/>
        <color theme="1"/>
        <rFont val="Arial"/>
      </rPr>
      <t>DIFICULTADES:</t>
    </r>
    <r>
      <rPr>
        <sz val="9"/>
        <color theme="1"/>
        <rFont val="Arial"/>
      </rPr>
      <t xml:space="preserve">
En casos particulares, no hay completa aprehensión por parte de los funcionarios respecto a la clasificación de la información y el uso de la misma.</t>
    </r>
  </si>
  <si>
    <t>60. Implementar la primera fase del modelo de seguridad digital para la UBPD.</t>
  </si>
  <si>
    <t>Oficina de Tecnologías de la Información</t>
  </si>
  <si>
    <t>Comité de Seguridad de la Información, Oficial de Seguridad de la Información</t>
  </si>
  <si>
    <t xml:space="preserve">"Con el propósito de desarrollar la actividad de Implementar la primera fase del modelo de seguridad digital para la UBPD. la Oficina TIC ha establecido e iniciado la ejecución de un proyecto con el que se busca iniciar la implementación del Modelo de Seguridad Digital, ejecutando el plan de protección y seguridad digital 2021 de forma integral y articulada con el Sistema de Seguridad de la Información. Para lo cual, se desarrollaran diferentes acciones estratégicas que permitirán fortalecer y afianzar las herramientas tecnológicas dispuestas por la entidad y los servicios especializados de seguridad digital así como fomentar la participación activa de los servidores para fortalecer y afianzar la seguridad digital en el nivel central y territorial.
Los beneficios a nivel de seguridad digital que se esperan lograr son los siguientes:
1. implementación gradual de líneas de control que respondan a las necesidades de protección de información de la UBPD.
2. Afinamiento dinámico de las capacidades tecnológicas existentes con el fin de minimizar riesgos externos e internos, fortaleciendo la confianza con las organizaciones, personas, procesos e información que gestiona la entidad.
3. implementar mecanismos de monitoreo, seguimiento, evaluación, y mejora continua de las herramientas especializadas de ciberseguridad para preservar confidencialidad, integridad, autenticidad y no repudio.
4. Afianzar la cultura de seguridad digital en la entidad lo cual permitirá entender el entorno, sus amenazas y las diferentes situaciones a las que se enfrentan los servidores, servidoras, contratistas y personal delegado de la UBPD, manteniendo siempre un comportamiento preventivo.
5. Desarrollar diferentes estrategias articuladas permite que se cubra y fortalezca de manera integral diversos elementos tecnológicos que son necesarios para el desarrollo de las funciones propias de las diferentes áreas, manteniendo de forma primordial niveles aceptables en seguridad digital hacia los interesados externos e internos.
6. Aportar en la implementación del Sistema de Seguridad de la Información de la UBPD definiendo controles a nivel tecnológico, de comunicaciones y estrategias de concientización.
Para el primer trimestre se registran los siguientes avances en el desarrollo de las actividades del proyecto Implementación de la primera fase del modelo de seguridad digital para la UBPD
1. Se realiza validación de un instrumento para realización del inventario de activos de hardware existentes en la entidad, asimismo se diseña y socializa el instrumento con servicios tecnológicos para el registro de los equipos de cómputo en uso por parte de los servidores y contratistas de la entidad.
Evidencias:
https://docs.google.com/spreadsheets/d/1DvtgieaEtQ9dquLZ961ZIMmVBmWzNY1VOX-hDIA1odg/edit#gid=0
2. Se encuentra en revisión del inventario de activos de información de la OTIC, de acuerdo con la matriz registrada en la herramienta isolucion.
Evidencias:
https://unidadbpd.isolucion.co/SI/frmInventarioActivo.aspx
3. En el mes de Febrero se presentó un incidente de seguridad digital y seguridad de la información en una sede territorial de la entidad, se realiza gestión de acuerdo al procedimiento actual y registro en la herramienta Isolucion.
Evidencia: https://drive.google.com/file/d/1x4eghdidN7DqYugU3s90jjOP9qoe9kla/view?usp=sharing 
Nota: El detalle de este incidente es confidencial.
4. Se realiza revisión del uso de la herramienta de cifrado, actualmente se encuentra en proceso de depuración de las licencias asignadas, asimismo se han adelantado actividades de prueba con el proveedor para implementar cifrado de disco completo en el territorio inicialmente.
Evidencias:
- https://drive.google.com/file/d/1MrQv8-_BGjYbRR1TMkr8uO4Inc0ISIdN/view?usp=sharing
- https://drive.google.com/file/d/1FD6zu7L6AQquxLCmvDM23J2aTFrqYVT_/view?usp=sharing
- https://drive.google.com/file/d/1L9dyn5Ztbepztoi0sO8roO5eKgI-WoUA/view?usp=sharing
5 Se encuentra en proceso de validación de los roles y responsabilidades de seguridad digital definidos por la consultoría, con el fin de identificar si se requiere ajustar.
Evidencias: https://drive.google.com/file/d/13FyVReKOnvQ5Q7_AIuuCzCc2fTEjhwZc/view?usp=sharing
6. Se realiza socialización con Gestión Humana, Comunicaciones y Servicios Tecnológicos de la OTIC de las vulnerabilidades encontradas en las pruebas de ethical hacnkig realizadas el año pasado, asimismo se identificaron las personas, proveedores y áreas requeridas para ejecutar las actividades de remediación, se han llevado a cabo seguimientos con las áreas de las actividades a gestionar.
Evidencias:
- https://drive.google.com/file/d/1s3Zibh2NA8ItSt6Vuw3HVdYl48jLjs-a/view?usp=sharing
- https://drive.google.com/file/d/1PxWoK-XOasM6MzeF8_THVQH9kk8z-SGm/view?usp=sharing
- https://drive.google.com/file/d/1O4u0daR68-20uDd6PfjOkPLbH13b3mj_/view?usp=sharing
7. Se está finalizando la identificación de los controles actuales sobre las redes de la entidad, así mismo se identifican oportunidades de mejora y se genera un lineamiento en relación con la conexión a las redes inalámbricas de la entidad.
Evidencias: https://drive.google.com/file/d/1u3WULkwz89Nrk1xrVwLVpRnyI-qGklK1/view?usp=sharing
- https://drive.google.com/file/d/1dOYfy9ZQMui3kO3R4qf4yuY-5jo29Q7E/view?usp=sharing
8. Se han solicitado los informes de  navegación web correspondientes a los meses de Enero y Febrero, una vez se tenga acceso a los mismos se realizará revisión y se propondrán ajustes o mejoras.
Evidencias: https://drive.google.com/file/d/1OWqLp4aptZQyzZdQ_2bOHh1SIK0pu14l/view?usp=sharing
Nota: El detalle de estos informes es confidencial.
9. Se realiza implementación de controles web por filtros de navegación y reglas en el firewall con base en la revisión interna realizada por el equipo de seguridad digital durante el año 2020.
Evidencias: https://drive.google.com/file/d/1bBICfDyI8elggQ4YrlEHOiO2ej64HFze/view?usp=sharing
10. Se encuentra en revisión de posibles ajustes o mejoras a los procesos de cifrado, borrado, dlp y mdm, fue necesario extender el periodo de estabilización hasta el mes de abril.
- https://drive.google.com/file/d/1vqBZFE9ziPipn60G_MASKjjV7JGwzkG0/view?usp=sharing
11. Se solicitó por parte de la oficina de comunicaciones apoyo y orientación desde el enfoque de seguridad digital para el intercambio de información con familiares principalmente en el exterior.
Evidencias:
- https://drive.google.com/file/d/1FyiFpkcdmJ8qcfCy44yaKQid318GxMdU/view?usp=sharing
- https://drive.google.com/file/d/1yk3banG0xn5-MYvWjcR-S0155NI0uvAp/view?usp=sharing
- https://drive.google.com/file/d/1dai0KxcEsVQ6FlLAfZlj9CA6LkX8theQ/view?usp=sharing
- https://drive.google.com/file/d/1TdEw2BnzDPhztXB6qEz8EVW2BJliKNeQ/view?usp=sharing
12. Se genera espacio con planeación para revisión del módulo de riesgos de gestión y corrupción a través de la herramienta ISOLUCION.
Evidencias:
- https://drive.google.com/file/d/1PdFFDhH7xv0TwQQrBFXNcgpWQHggeItt/view?usp=sharing
13. Se encuentra en proceso de generación de una propuesta de actualización a la metodología de riesgos de seguridad de la información y seguridad digital, de acuerdo con la actualización de la política de gestión de riesgos de la entidad.
Evidencias
- https://drive.google.com/file/d/1wdh1hdfEGCURDM4ja05Ubnw_Llj4w8Je/view?usp=sharing
- https://drive.google.com/file/d/1s2frC71FNg2LDjAo1z84msPLvTWCJ8lZ/view?usp=sharing
Así mismo se desarrollará el proyecto Aseguramiento de las herramientas tecnológicas. Con este proyecto se busca realizar el aseguramiento de las herramientas tecnológicas provistas en la UBPD lo cual permitirá preservar la confidencialidad, integridad y disponibilidad de la información gestionada, producida, recibida o transformada a través de los medios tecnológicos en los diferentes procesos de la UBPD.
Entre los beneficios esperados se encuentran:
1. Aseguramiento de herramientas tecnológicas de acuerdo con recomendaciones de seguridad y buenas prácticas en la materia.
2. Implementación de diferentes controles para monitoreo continuo y permanente de los sistemas de información, infraestructura, redes de comunicación, entre otros.
3. Gestión integral de los avances realizados por los diferentes integrantes del equipo de seguridad digital y seguridad de la información.
4. Gestión articulada de los planes de tratamiento de riesgos vigentes.
Durante el trimestre se llevaron a cabo las siguientes actividades:
1. Depuración Usuarios DA - Planta
2. Depuración Usuarios DA - Contratistas
3. Depuración cuentas de correo - Gsuite
4. Depuración Usuarios sin caducidad de contraseña
5. Mejorar el proceso de comunicación con Gestión Humana y Contratos
6. Implementar Doble factor - Administradores
7. Informe reglas, filtros y aplicaciones en firewall
8. Mejoramiento reglas, filtros y aplicaciones firewall
9. Revisión navegación usuarios VPN
10. Cambio de contraseña red wifi
11. Revisión equipos conectados a wifi con posibles vulnerabilidades
Evidencias:
El seguimiento y reporte de avance de las actividades mencionadas anteriormente se realizaron a través de la plataforma Project Place, se adjunta reporte generado a través de la herramienta:
- https://drive.google.com/file/d/1YK0xBc3xzLcBfj8_9Msr_J-e4izvJ1Zg/view?usp=sharing
</t>
  </si>
  <si>
    <t>El avance presentado permite evidenciar las acciones tendientes a implementar la seguridad digital de la entidad, no obstante, al ser tan extenso, para el próximo reporte se sugiere incluir los principales logros y dificultades que enfrenta la implementación de este modelo. Así mismo, se sugiere no incluir los links de las evidencias, sino enviarlas adjuntas, ya que este avance y retroalimentación son publicados en la página web de la entidad.</t>
  </si>
  <si>
    <t>Se generó informe de seguimiento con corte a 30 de Junio el cual incluye los avances del periodo Marzo - Junio:
 Evidencias:
 1. https://drive.google.com/file/d/1Y3HWlpb_P7yp-fg0eYdby29kOb4Fiec4/view?usp=sharing
 2. https://drive.google.com/file/d/1qiVPLZGrsEPua1GR0zutczDwLQzsaW3m/view?usp=sharing
 Se realizó seguimiento a la implementacion de la politica de proteccion y seguridad digital del periodo marzo - junio:
 1. https://drive.google.com/file/d/1r8ZoJqfrYLLu6gGGdppljOsmNLrsaWme/view?usp=sharing
 2. https://drive.google.com/file/d/1DLu1l_rtK13aioeTdxo8Tg1LzNgBBA0z/view?usp=sharing</t>
  </si>
  <si>
    <t>Es importante que los avances cualitativos sean registrados y no puestos en links, lo anterior, considerando que este tipo de informes tiene como propósito que la ciudadanía y demás partes interesadas puedan leerlo y entender el trabajo desarrollado. Los links registrados no pueden ser abiertos o consultados por externos para este ejercicio.
 Para este ejercicio, por lo menos se sugiere acotar el informe presentado en términos de los logros, dificultades e impactos generados para Implementar la primera fase del modelo de seguridad digital</t>
  </si>
  <si>
    <t xml:space="preserve">6. Ejecutar la Implementación de la primera fase del modelo de seguridad digital para la UBPD. En el periodo de seguimiento julio septiembre se desarrollaron las siguientes actividades:
 - Se realizó identificación de capacidades y requerimientos de las políticas de seguridad digital y seguridad de la información.
 - Se continúa apoyo a la secretaría general para la especificación de requerimientos no funcionales en seguridad digital.
 - Se realiza sesión aclaración de dudas despliegue de Apps solicitadas a dos personas de las de la Dirección de Participación de manera presencial, se incluyó temas de uso de los dispositivos.
 - Se encuentra pendiente realizar seguimiento de remediación de vulnerabilidades con servicios tecnológicos.
 - Se continúa con cifrado de disco completo en 3 equipos de la sede territorial Florencia, encontrando una solución a la dificultad de autenticación presentada:
 - Se realizaron pruebas de Drive, pendiente generar sesiones de capacitación a la oficina de comunicaciones y familiares en el exterior.
 - Se divulgó boletín sobre trabajo remoto seguro a toda la Entidad.
 - Se realizaron las sesiones con el equipo de desarrollo para definir y ajustar la metodología de desarrollo seguro de software y se ajustaron los documentos para actualización del procedimiento de gestión de eventos o incidentes de seguridad digital.
 - Se realizaron ajustes a la ficha técnica y estudio previos para contratar los servicios de Ethical Hacking.
 - Se realizó revisión y ajuste sobre la matriz RACI del sistema de seguridad de la información. Se realizó socialización de la matriz RACI y políticas implementadas en el DLP con la mesa de servicio., con el fin de identificar de mejor manera las fallas presentadas en los equipos de cómputo.
 - Se encuentra pendiente retroalimentación de la Matriz de activos por parte de Gestión documental y jurídica
 - Se llevó a cabo charla de eventos, incidentes y riesgos de seguridad.
 - Se finaliza definición del procedimiento de copias de seguridad, se encuentra pendiente formalización con planeación.
 - Se realizó sesión con la SGTT para revisar uso y beneficios de las tablets.
 - Se realizó definición, revisión y ajustes a los lineamientos de navegación web para la entidad. Se realiza generación y socialización del informe de navegación web desde el punto de vista de seguridad digital.
 - Se inició la revisión del mapa de riesgos de la oficina de TIC. Se construye propuesta de actualización de riesgos de la OTIC, la cual se está articulando con la herramienta ISOLUCION, se encuentra pendiente revisión de las acciones de tratamiento y avance de su implementación.
 - Se encuentra pendiente generar sesiones de flujos de datos y comunicación organizacional.
 - Se generó el texto para socialización de la segunda y última parte de la política de protección y seguridad digital y se han socializado lineamientos de la política de seguridad digital a través de correo electrónico los cuales tienen un impacto significativo sobre los usuarios.
 - Se encuentra en proceso de apoyo al sistema de bitácora desarrollado por la SGI para seguimiento del avance del proceso de búsqueda desde el punto de vista de seguridad digital.
 - Se realizó sesión para validación de la evaluación de código estático.
 - Se brindó apoyo para la serialización y activación de memorias USB en Itagüí del proyecto FGN y se brindó apoyo para aplicar controles en los equipos del  proyecto FGN.
 - Se realizó revisión, ajuste, presentación y aprobación de controles para dispositivos móviles en Gsuite. Se definieron los lineamientos a implementar en los dispositivos móviles personales y corporativos, se solicita acompañamiento del proveedor Xertica.
 - Se participa en pruebas para nueva configuración de VPN en las tablets de la entidad, se genera despliegue por demanda. Se realizó instalación de VPN en 2 tablet de Sincelejo.
 - Se participó en sesiones para un proyecto de la dirección general en la que se requiere definir requerimientos de seguridad digital.
 - Se participó en el comité de apoyo ejecutivo al sistema de seguridad de la información
 - Se elaboró informe de MDM y DLP para posterior presentación a la directora General y  al comité de seguridad de la información.
 - Se participó en sesión para formulación de la política de prevención de daño antijurídico
 - Se participó en sesión para validador de documentos.
 - Se avanzó en la actualización del procedimiento de gestión de eventos e incidentes de seguridad digital.
 - Se presentó un incidente de seguridad de la información el cual se atendió y se generaron las correspondientes medidas inmediatas de seguridad digital y  se realizó atención a incidentes de seguridad digital presentados e identificados de manera proactiva.
 - Se participó presentación en la sesión de socialización del manual de gestión de información
 - Se participó en sesión para configuración de la cuenta de Sophos para el EDR y se realizó sincronización de la VPN sophos con DA como control de autenticación. Adicionalmente, se participó en sesión para configuración del EDR en las tablets, se encuentra pendiente validar integración de licenciamiento con la consola actual del MDM.
 - Se avanzó en la inclusión de la priorización de recursos técnicos en el DRP. Se realiza ajuste del plan de recuperación de desastres DRP, se encuentra pendiente validación de las estrategias con Servicios Tecnológicos.
 - Se está finalizando la generación de una guía de cifrado.
 - Se realiza revisión y generación del informe técnico definitivo del proceso SAMC-007.
 - Se reciben los siguientes documentos como parte de las obligaciones del contrato 194-2021: Plan de gestión del proyecto, Plan de trabajo (Cronograma) y metodología para la realización de pruebas de Ethical Hacking.  Se realiza retroalimentación del plan de gestión del proyecto y plan de trabajo, los cuales se encuentran en proceso de ajuste por parte del proveedor, la metodología se encuentra en proceso de revisión por parte del equipo de seguridad digital, una vez se ajusten los documentos los mismos serán aprobados. Se dio inicio a la ejecución el contrato 194-2021, de acuerdo con lo establecido en el cronograma de actividades. Se encuentra pendiente definir las ventanas de mantenimiento con los proveedores según corresponda de acuerdo a cada tipo de prueba. Se encuentra en proceso de levantamiento de información de los objetivos a evaluar con las pruebas de Hacking Ético, asimismo se definirán las ventas de mantenimiento con los proveedores según corresponda de acuerdo a cada tipo de prueba.
 - Se realiza revisión de la retroalimentación de los activos de información de la oficina, asimismo se genera sesión con Gestión Documental para profundizar algunas observaciones, se encuentra en proceso de actualización y formalización del inventario de activos de información
 - Se encuentra en proceso de revisión desde el punto de vista de seguridad digital de los activos de información de los procesos misionales, de apoyo, estratégicos, seguimiento y evaluación. Se encuentra pendiente el levantamiento en territorio de los activos de información.
 - Con la implementación de controles se han identificado los flujos de información de las diferentes áreas de la entidad y los canales de comunicación los cuales se evalúan desde el punto de vista de seguridad digital de acuerdo a cada necesidad.
 - Se encuentra en definición de la matriz de perfiles para conexiones remotas.
 - Se implementan controles sobre el uso de dispositivos de almacenamiento externo.
 - Se realiza administración de las herramientas DLP, MDM, Cifrado y Borrado.
 - Se realizó implementación de doble factor de autenticación sobre el correo electrónico..
 - Se construyó de manera conjunta con seguridad de la información concepto sobre copias de seguridad.
 - Se encuentra en construcción concepto para manejo y custodia de equipos de cómputo con situaciones administrativas de los servidorxs superiores a 15 días.
 - Se ha dado apoyo y orientación a la SGTT  y Secretaria General en seguridad digital.
 - Se generó boletín de almacenamiento seguro de información y boletín de compromiso del correo electrónico, los cuales se encuentran en revisión por parte de la oficina de comunicaciones.
 - Se realizaron visitas de concientización y sensibilización a las territoriales de Medellín, Sincelejo y Cúcuta Villavicencio, se encuentra en proceso de generación de los reportes de lo identificado para generar mesas de trabajo.
 - Se realizó despliegue de Apps sobre tabletas de la sede Mocoa y Florencia, identificando fallas en la conectividad.
 - Se genera lineamiento para cifrado de disco completo en los nuevos computadores y los antiguos de las dependencias misionales y sedes territoriales y se encuentra en proceso de implementación del cifrado de disco completo en los nuevos computadores de las dependencias misionales y sedes territoriales, con ocasión al cambio realizado en el marco del contrato 121-2021.
 - Se encuentra pendiente diligenciamiento de RFC y mesa técnica para ejecutar actualización de DLP, Borrado y McAfee.
 - Se finaliza revisión y ajustes de los activos de información del proceso Gestión TIC, se envía para revisión del CISO.
 - Se finaliza el proceso de revisión desde el punto de vista de seguridad digital de los activos de información de los procesos misionales, de apoyo, estratégicos, seguimiento y evaluación.
 - Se continúa la articulación con la herramienta ISOLUCION para implementación de la metodología de gestión de riesgos, se encuentra pendiente revisión de las acciones de tratamiento y avance de su implementación.
 - Se han analizado y evaluado desde el punto de vista de seguridad digital diferentes flujos de información de algunas áreas de la entidad y los canales de comunicación de acuerdo a cada necesidad.
 - Se encuentra en construcción la matriz de perfiles para conexiones remotas.
 - Se realiza administración de las herramientas DLP, MDM, Cifrado y Borrado.
 - Se encuentra en revisión concepto para manejo y custodia de equipos de cómputo con situaciones administrativas de los servidorxs superiores a 15 días.
 - Se ha dado apoyo y orientación a la SGTT, SGI  y Secretaria General en seguridad digital.
 - Se encuentra pendiente socialización de los boletines de almacenamiento seguro de información y boletín de compromiso del correo electrónico por parte de la oficina de comunicaciones.
 - Se generó una encuesta para evaluar el conocimiento sobre la política de protección y seguridad digital, se encuentra pendiente envío de la misma.
 - Se encuentra pendiente de revisión concepto de uso de redes sociales.
 - Se apoyó el diseño de la presentación para socializar el concepto confidencialidad por parte de la oficina asesora jurídica
 - Participación en mesas de trabajo de concertación de alcance a la integración SGDEA + SIM.
 - Participación en Mesa de Trabajo para validar los requisitos de Seguridad del SGDEA, se encuentra pendiente el envío de la información por parte del proveedor.
 - Sesión de verificación de causas de des enrolamiento de un IPAD de la entidad.
 - Se realizan sesiones para validación de las pruebas de implementación del control de conexión a las redes de la entidad a través de una solución NAP-NPS-Radius.
 - Se realizó borrador de estudio previo para DLP y Cifrado y ajustes en la presentación para comité.
 - Se realizó sesión para validación requerimientos Herramienta Externa de Seguimiento el Proceso de Búsqueda, pendiente la generación de una nueva sesión.
Evidencias:
https://drive.google.com/drive/folders/1EvZjtwg6PB6mNW3bQ7nVhjJ_1TOfZepT
https://drive.google.com/drive/folders/1yYLAi6J_onC_IVLwiRDFqdUINzTg9m-P
https://drive.google.com/drive/folders/1D0DlgoPUFvmitgSrpLz6D7jsBedIwBy2
Dificultades.  Se presentaron atrasos en el desarrollo de las actividades establecidas en el proyecto de Implementación del Modelo de Seguridad Digital, en atención a esta situación se estableció y ejecutó un plan de choque para actualizar el logro de las tareas programadas.
</t>
  </si>
  <si>
    <t>La retroalimentación de la OAP fue tenida en cuenta, mejorando, en este caso, el reporte y evidencias presentadas para el desarrollo de esta actividad. Frente al avance, es necesario monitorear si las labores de seguridad digital han generado reprocesos o ralentización en los equipos de computo de la UBPD, lo anterior, considerando que los controles instalados consumen la memoría de los PC al tener procesos en paralelo. Frente a esto, ¿qué labores realiza la OTIC para garantizar la agilidad de los equipos de computo de la UBPD, especialmente para aquellos equipos que deben realizar procesos de validación o cruce de información en las áreas operativas de la entidad?</t>
  </si>
  <si>
    <t>Dentro del marco del plan de implementación de protección y seguridad digital 2021 se han adelantado actividades durante el periodo noviembre- diciembre relacionadas con las siguientes estrategias definidas en las estrategias de implementación del Modelo de Seguridad Digital de la UBPD:
 - Seguridad digital: Establecer lineamientos para la seguridad de la información gestionados a través de la plataforma tecnológica, los servicios tecnológicos y de comunicación de la UBPD. 
 - Controles de Uso de Internet: Controlar para el uso adecuado del internet y servicios relacionados mitigando los riesgos asociados al uso de este. 
 - Fortalecimiento de la Infraestructura de Seguridad Digital: Implementar herramientas tecnológicas que permitan gestionar controles preventivos y detectivos para mitigar los riesgos de seguridad digital. 
 - Respuesta a Incidentes de Seguridad Digital: Gestionar adecuadamente los incidentes de seguridad digital que se puedan presentar en la UBPD.
 - Recuperación de desastres: Establecer las estrategias que permitan realizar una adecuada recuperación de los componentes tecnológicos ante la ocurrencia de un desastre. 
 - Seguimiento y Evaluación de Seguridad Digital: Establecer los mecanismos de seguimiento y monitoreo de la eficacia en la implementación y ejecución de controles derivados de los lineamientos y líneas de Control de esta política.
 - Cultura de uso seguro de los entornos digitales: Establecer e implementar estrategias de sensibilización en seguridad digital para los (as) servidores y servidoras públicas, contratistas y personal delegado de la Unidad de Búsqueda de Personas dadas por Desaparecidas 
 - Prevención y gestión de riesgos: Prevenir afectaciones a la integridad, disponibilidad y confidencialidad de la información a través de la identificación y gestión oportuna de los riesgos. 
 - Control para el trabajo remoto seguro: Establecer las medidas mínimas de seguridad digital para realizar trabajo remoto o desde casa. 
 - Copias de seguridad: Establecer las líneas de control generales para la realización, almacenamiento y recuperación de las copias de seguridad de la información de la UBPD.
 Es importante resaltar que las estrategias mencionadas anteriormente conllevan gestión con proveedores, áreas de la entidad, equipos internos de la entidad, entre otros, las cuales continuarán su ejecución durante la presente vigencia. 
 Con base en los avances obtenidos a la fecha de corte, la implementación del plan de protección y seguridad digital 2021 se encuentra en un porcentaje de ejecución del 100% frente a un avance esperado del 100%. Es importante mencionar que el detalle de las actividades relacionadas en el cuadro anterior se encuentra en el reporte de sistema PlanView. Asimismo, es menester indicar que las evidencias asociadas con las acciones adelantadas asociadas con el avance reportado se encuentran disponibles para su consulta interna, esto en virtud a que incluyen datos relacionados con la configuración, seguridad, parametrización, análisis de comportamientos, entre otros, que son considerados confidenciales, su divulgación a un tercero genera que se revele información interna a terceros lo cual puede poner en riesgo la seguridad de la infraestructura tecnológica y sistemas de información de la entidad.</t>
  </si>
  <si>
    <t>El avance registrado permite evidenciar todas las acciones efectuadas para llevar a cabo la implementación de la primera fase del modelo de seguridad digital para la UBPD. 
Se sugiere formular el plan de trabajo para el 2022 para llevar a cabo las fases que le siguen al modelo de seguridad digital. Así mismo, se sugiere elaborar una linea base (porcentaje de avance) con relación a la implementación de todo el modelo. Esto permitirá entender el horizonte y alcance que tendrá la implementación de dicho modelo para la UBPD.</t>
  </si>
  <si>
    <t>Durante la vigencia 2021 se ejecutó el proyecto; Implementar la primera fase del Modelo de Seguridad Digital de la UBPD, el cual responde a las estrategias de implementación definidas para 2021-2022, con corte a 31 de diciembre de 2021 el proyecto cuenta con un avance del 100%, dentro de las actividades ejecutadas más representativas o relevantes se encuentran la construcción, actualización y formalización de una metodología de desarrollo seguro que permita incorporar buenas prácticas de seguridad en el diseño y la implementación de todas las fases del ciclo de vida de desarrollo de software y/o sistemas de información.
 Como parte de la estrategia de seguridad digital se han adelantado actividades de fortalecimiento de capacidades tecnológicas mediante la contratación de servicios profesionales, evaluación de seguridad a sistemas de información e infraestructura tecnológica, renovación de licenciamiento de la herramienta de gestión del sistema de seguridad de la información y ampliación de las licencias de dos herramientas de ciberseguridad para protección de información institucional, adicionalmente se adelantó un auto diagnóstico utilizando el instrumento generado en la entidad la cual permitió actualizar el auto diagnóstico desarrollado en enero de 2020, conocer las fortalezas y debilidades en materia de Seguridad Digital. Contar con inventarios actualizados de software y hardware permite generar una visión integral de las plataformas tecnológicas existentes para definir estrategias de gestión, apropiación y mejora, entendiendo la importancia de este proceso desde el equipo de seguridad digital se adelantaron actividades para lograr obtener un inventario real y actualizado de todos las herramientas tecnológicas activas en la Entidad.
 Gestionar adecuadamente los incidentes de seguridad digital que se puedan presentar, permite que los ataques a la infraestructura tecnológica o sistemas de información se controlen, se contengan y se generen respuestas de manera oportuna, desarrollando una gestión efectiva de estas situaciones a las que la entidad se encuentra expuesta constantemente dado el uso de los diferentes entornos digitales, adicionalmente se generan estrategias de ciber resiliencia y aquellas que incorporen capas de seguridad para que estas posibles debilidades se conviertan en fortalezas, durante la vigencia actual se actualizó el procedimiento de gestión de eventos adaptando lo procedimental a las herramientas de gestión actuales el cual se ha venido aplicando de acuerdo a los requerimientos institucionales.
 Dentro de las actividades ejecutadas se encuentra la actualización y formalización del Plan de Recuperación de Desastres - DRP, el cual establece las estrategias que permiten realizar una adecuada recuperación de los componentes tecnológicos ante la ocurrencia de un desastre o evento que impacte de manera significativa las operaciones de la Entidad, a su vez permite que la entidad restaure su operación de los procesos y componentes tecnológicos críticos mientras se retorna a la normalidad.
 Se adelantó un proceso de actualización de riesgos de Seguridad Digital y priorización de recursos para la Oficina de Tecnologías de la Información y las Comunicaciones, el cual permitió iniciar con una gestión actualizada de riesgos tecnológicos, así como contar con un entendimiento en la priorización de los recursos tecnológicos críticos de la entidad.
 Dentro de las actividades desarrolladas destaca la identificación de flujos de información con las diferentes áreas de la entidad, en la cual se comprende las necesidades de protección de información diferenciada dependiendo el contexto y entorno en el cual se adelantan las actividades por cada dependencia.
 En desarrollo de las actividades de fortalecimiento de seguridad digital se llevó a cabo ajustes y se implementaron actualizaciones de las consolas y agentes en el DLP y la herramienta de Cifrado de datos y de archivos.
 En articulación con seguridad de la información se realizó un proceso de actualización y definición de nuevos roles y responsabilidades en la matriz RACI, con el fin de contar de manera unificada la gestión que se adelanta por cada una de las personas que desarrollan el rol en la entidad.
 La seguridad digital dentro de las estrategias contempla desarrollar un componente de organización el cual se incluyó dentro del proyecto asociado, como alcance se generó la creación y/o actualización de procedimientos como el de copias de seguridad, la construcción de una guía de desarrollo seguro y línea base, de esta forma se asegura desde el desarrollo de sistemas de información y/o aplicaciones implementar buenas prácticas de seguridad.
 Durante la ejecución del proyecto que permitió adelantar la primera fase del Modelo de Seguridad Digital, se realizó afinamiento e implementación de controles tecnológicos sobre la infraestructura, equipos de cómputo, dispositivos móviles, entre otros, que permitió aumentar el nivel de seguridad de estas plataformas tecnológicas y preservar la confidencialidad, integridad y disponibilidad de la información institucional atendiendo las líneas de acción y lineamientos dispuestos en la política de protección y seguridad digital.
 En la etapa de socialización y concientización en seguridad digital se llevó a acabo visita a ocho sedes territoriales, como parte del acercamiento y entendimiento se desarrollaron talleres, identificación de flujos de información, orientación en el uso de entornos digitales, socialización de la política de protección y seguridad digital, concientización a través de video documentales, socialización de instrumentos asociados a los procedimientos, guías, instructivos, riesgos, activos de información, redes inalámbricas, entre otros. Así mismo se adelantaron actividades como el diseño de boletines, tips de seguridad, videos explicativos, charlas, participación de la semana de la seguridad de la información que han permitido dar a conocer los diferentes riesgos y cuidados que se deben tener al hacer uso de diferentes plataformas tecnológicas.
 Finalmente, durante la vigencia 2021 se ejecutó el proyecto aseguramiento de las herramientas tecnológicas cuyo objetivo fue adelantar un proceso de en las herramientas tecnológicas de manera articulada con el fin de mejorar la seguridad sobre las herramientas tecnológicas adquiridas o provistas para la entidad objeto de análisis internos o externos en el año 2020, de acuerdo a buenas prácticas en materia de seguridad digital y normatividad interna que permitirán preservar la confidencialidad, integridad y disponibilidad de la información gestionada, producida, recibida o transformada a través de los medios tecnológicos en los diferentes procesos de la UBPD.
 Dificultades:
 No fue posible articular el proyecto desde la fase de planeacion con seguridad de la informacion dado que en ese momento no habia responsable, fue necesario adelantar controles de cambios finalizando la vigencia debido a la adquisicion y/o ampliacion de habilidades culminando el año.</t>
  </si>
  <si>
    <t>61. Implementar el Sistema de Gestión de Documentos Electrónicos de Archivo de la UBPD, de acuerdo con la naturaleza y funciones de la Entidad.</t>
  </si>
  <si>
    <t>En el marco del contrato 236 de 2020, suscrito entre la Unidad de Búsqueda de Personas dadas por Desaparecidas y Evolution Technologies Groups SAS, se dio cumplimiento a la primera fase y asimismo fueron recibidos a satisfacción cada uno de los entregables.
● Cronograma detallado del proyecto aprobado por el supervisor del contrato. 
● Entregar documentos Frente de Gerencia del Proyecto: Project Charter, Documento de Alcance del  Proyecto, Plan de Gestión del Proyecto, Procedimiento de aceptación de entregables, Matriz de Roles y  responsabilidades del proyecto, Estándares y procedimientos del proyecto.  
● Plan de Entrenamiento de Equipo de Proyecto. 
● Documento Estrategia de Gestión de Datos. 
● Documento de Arquitectura Técnica 
● Documento de Dimensionamiento de sistemas de Desarrollo, Calidad y Productivo 
● Arquitectura de Integración e Inventario de Interfaces 
● Certificación de instalación de la Plataforma Tecnológica. 
● Certificado de licencias a perpetuidad para los ambientes pruebas y producción. 
● Informe técnico y soportes del levantamiento de información con todas las dependencias para los flujos de  trabajo, análisis, diseño actual y diseño propuesto en la herramienta (Arquitecturas). (Una vez recibido a  satisfacción por parte del supervisor). 
● Actas de reunión y soportes de levantamiento de información en la entidad (acorde a lo definido y  programado con el Supervisor).
● Copia de la Entrada a Almacén de los bienes recibidos a satisfacción por parte del Supervisor.</t>
  </si>
  <si>
    <t>El proyecto del SGDEA va a permitir estructurar orden, estandarización y normalización de los procesos documentales en la entidad. frente a esto, se sugiere iniciar a sensibilizar a los servidores para evitar resistencia al cambio a la hora de migrar al sistema de información.  así mismo, se sugiere trabajar de manera simultanea la capacitación de las personas que serán las encargadas de cargar y monitorear información allí alojada. Son actividades que se pueden hacer en paralelo mientras se desarrolla y migra la información de la entidad.</t>
  </si>
  <si>
    <t>Durante esl segundo trimestre de 2021, no se generaron actas de implementación y puesta en producción del SGDEA, dado que el día 29 de junio de 2021 , se suscribió la modificación contractual No. 1 en la cual se modifica el plazo de ejecución del contrato 236 de 2020 (Implementación y puesta en operación SGDEA) , lo que ocasionó ajustes en el cronograma del proyecto.
 Por otra parte, se está ejecutando la fase número 2, en la cuál se han realizado reuniones de seguimiento al avance del proyecto, diligenciamiento de las plantillas necesarias para la parametrización del ambiente de pruebas, se inició la planeación para la estrategia de gestión del cambio y se han revisado documentos entregables como acta de lanzamiento de la fase, informes semanales, documento enfoque y estrategia de pruebas, documento especificaciones funcionales, documento estrategia de entrenamiento de usuarios finales y Cronograma estrategia Gestión del cambio UBPD. Por otro lado, es importante mencionar que para evitar la resistencia al cambio por parte de los servidorxs, se está realizando una estrtegia integrada de gestión del cambio ,cuyas actividades iniciales han sido la publicación de piezas comunicativas y una encuesta relacionada con la percepción del cambio en plataformas tecnologicas, de igual manera también se tiene contempladas capacitaciones para los servidorxs cuando el SGDEA, se encuentre en ambiente de producción.
 Nota: Con relación a la retroalimentación de la OAP durante el primer trimestre, se aclara que la migración de la información que tiene contemplada el contrato 236 de 2020, es exclusivamente para 23.000 documentos correspondendientes al consecutivo de comunicaciones oficiales de la UBPD</t>
  </si>
  <si>
    <t>La información reportada permite analizar el seguimiento que se ha realizado y se tiene previsto para la implementación del SGDEA. 
 ¿Los 23.000 documentos fueron proyectados o ya se tienen como una línea base física? Ahora, si de esta fecha a la puesta en producción surgen más documentos de los 23.000 ¿Qué se tiene previsto para los que no estén asociados al contrato?</t>
  </si>
  <si>
    <t xml:space="preserve">"Durante el tercer trimestre de 2021, se revisaron y aprobaron los siguientes documentos entregables en el marco del contrato 236 de 2020 suscrito entre Evolution Technologies Group y la UBPD:
-Informes semanales
-Documento Estrategia Integrada de Gestión del Cambio incluyendo: Gestión de Comunicaciones, Entrenamiento de Equipo de Proyecto y Usuarios finales, Gestión de Impactos Organizacionales.
-Documento Estrategia de Comunicaciones. 
-Documento Estrategia de Gestión de Interesados (Stakeholders)
-Lanzamiento de fase 3 del proyecto  
Adicionalmente mediante memorando UBPD 2000-3-202105059 de fecha 03 de septiembre, suscrito por la Secretaria General y el Subdirector Administrativo y Financiero (E),  se programaron las capacitaciones de entrenamiento de usuarios finales para todos los servidorxs y colaboradores de la entidad. Como resultado de ello, se impartieron 53 capacitaciones con las siguientes temáticas: 
•        Correspondencia Radicación de Entrada
•        Envío de Mensajería
•        Correspondencia Gestión de Documentos
•        Conformación y Gestión de Expedientes Electrónicos
•        Formador de formadores (Estrategia gestión del cambio)
En el mes de agosto se efectuó un concurso para la denominación del nombre del SGDEA, difundido a todos los servidores, cuyo resultado fue socializado a través de correo electrónico el 02 de septiembre, comunicando que el nombre seleccionado fue SIDOBU (Sistema Documental para la Búsqueda)
Nota: Con relación a la retroalimentación de la OAP, se aclara que los 23.000 documentos fueron establecidos en la etapa de planeación del proyecto y fueron los pactados contractualmente. Para los documentos producidos después de la puesta en producción del sistema, se evaluará y analizará la pertinencia de qué agrupaciones documentales requieren ser migrados al sistema, por tanto de ser necesario cada dependencia será la encargada de subir los documentos al SGDEA con el acompañamiento del Grupo Interno de Trabajo de Gestión Documental. </t>
  </si>
  <si>
    <t>Se evidencian labores de alistamiento para el SGDEA, sin embargo, se recuerda que la actividad requiere de la implementación del SGDEA durante la vigencia, y con corte al 30 de septiembre aún no se ha puesto en marcha el sistema como tal. Se entiende que están en labores de alistamiento y capacitación, pero durante la vigencia ya quedó instaurada su respectiva implementación, en este caso, se sugiere, agilizar el uso de la herramienta por las dependencias usuarias de la UBPD.</t>
  </si>
  <si>
    <t>Durante el cuatro trimestre, se finalizó la ejecución del contrato 236 de 2020 cuyo objeto es "implementación y puesta en producción del sistema de gestión de documentos y archivos (sgdea) para la unidad de búsqueda de personas dadas por desaparecidas - ubpd incluyendo el licenciamiento y soporte de la plataforma a utilizar"  y por ende se recibió el ambiente de producción para realizar las respectivas pruebas en su etapa de establización , la cual contemplo además de la preparación de la directriz de uso del sistema, ejecutar las coordinaciones que permitieran atender de manera eficiente los requerimientos por parte de los servidorxs que tengan acceso al sistema, para ello se culminó el ciclo de articulación incluida en el modelo operativo que contextualiza la integración de la mesa de servicios de la Unidad (Nivel 1)con la mesa de servicio especializada (Nivel 2 y 3) , dado que se tendrá una gran demanda de soporte técnico para el uso del aplicativo. Adicional se consolidó reporte de incidencias presentadas en la plataforma tecnológica y se notificó a todos los servidorxs el inicio del uso y funcionamiento de SIDOBU para el día 03 de enero de 2022.</t>
  </si>
  <si>
    <t>El avance registrado permite evidenciar todas las acciones efectuadas para llevar a cabo la implementación del SGDEA en el 2021, siendo un avance significativo para estandarizar y unificar el manejo documental en la UBPD. 
Se sugiere explorar con las direcciones técnicas y la SGTT, la información que arroja el sistema para generar alertas de respuestas no efectuadas. Lo anterior, considerando las dificultades que se han presentado con algunas partes interesadas, las cuales no dan respuesta a solicitudes de la UBPD para procesos humanitarios en curso.
Finalmente, se sugiere incluir acciones en el plan de trabajo 2022 para continuar con la implementación de la herramienta en cuanto a capacitación, casos de uso, errores frecuentes y flujos de información.</t>
  </si>
  <si>
    <t>Logros:
 • Se finalizó la etapa de estabilización del SGDEA (modelo de soporte, verificación de usuarios, revisión de incidencias, verificación de firmas digitales), con el fin de salir a producción la primera semana de enero del 2022.
 Dificultades:
 • Pruebas de firma digital en PDF Element recientemente adquirido por la UBPD
 • Culminar proceso de inscripción de firmas digitales en Certicámara por parte de las personas autorizadas con firma en la UBPD</t>
  </si>
  <si>
    <t>62. Implementar el Programa de Gestión Documental de la UBPD, de acuerdo con los lineamientos del Archivo General de la Nación.</t>
  </si>
  <si>
    <t>El Grupo Interno de Trabajo de Gestión documental en el marco del plan de acción y sus respectivas actividades, ha realizado visitas de seguimiento a los archivos de gestión, remitió la programación de las capacitaciones en materia de gestión documental para la vigencia 2021, se actualizó y publicó la Guía de Conformación de Expedientes Contractuales, se finalizó el banco terminológico, memoria descriptiva y se firmaron todas las Tablas de Retención Documental por parte de cada uno de los jefes de las dependencias, asimismo, se elaboraron campañas de expectativas en relación al proceso de gestión documental y las actas de reunión y listados de asistencia.</t>
  </si>
  <si>
    <t>El trabajo desarrollado permite culminar labores pendientes por culminar desde la vigencia 2020. materializando hitos relevantes para el manejo de gestión documental en la UBPD. 
Se sugiere enfocar esfuerzos en el seguimiento a los archivos de gestión, pensando en la cantidad de información que fluye por fuera de las instalaciones en tiempos de pandemia y que no facilitan la consolidación de la misma en las instalaciones o en centros de almacenamiento alternos de la entidad.</t>
  </si>
  <si>
    <t>Durante el segundo trimestre de 2021, se han realizado visitas a los archivos de gestión con el fin de revisar la documentación generada tanto fisica como electrónica en el marco de la emergencia sanitaria del COVID 19, actividad que se ha venido desarrollando desde la vigencia 2020, asi mismo se han realizado capacitación con relación a la Política de Gestión Documental, Programa de Gestión Documental, Plan Institucional de Archivos, Manual de Manejo de Información Pública Clasificada y Pública Reservada, Organización Documental y Conformación de Expedientes Contractuales, De igual manera, se realizó la elaboración y presentación de las Tablas de Retención Documental ante el comité de gestión para envío al Archivo General de la Nación, se han realizado publicación de piezas comunicativas relacionadas con el subproceso de Gestión Documental, sensibilizaciones de correspondencia en nivel central y territorial.</t>
  </si>
  <si>
    <t>El avance registrado incluye todas las acciones que desarrollan para Implementar el Programa de Gestión Documental. Se sugiere incluir los logros o dificultades presentadas producto de las presentaciones efectuadas al Comité de gestión, lo anterior, con el fin de determinar si por ejemplo las Tablas de Retención Documental fueron aprobadas o devueltas para mejora. Esto permitirá conocer el estado de las mismas y los pasos a seguir luego de su aprobación
 Se sugiere realizar jornadas de trabajo con las áreas para promover campañas de cero papel, necesidad real de impresión y de conservación de documentos digitales.</t>
  </si>
  <si>
    <t>Durante el tercer trimestre de 2021, se han realizado visitas a los archivos de gestión con el fin de revisar la documentación generada tanto física como electrónica, así mismo se han realizado capacitaciones con relación a la Política de Gestión Documental, Programa de Gestión Documental, Plan Institucional de Archivos, Organización de archivos de gestión. De igual manera, mediante comunicación UBPD 2000-1-202101663 de fecha 26 de Julio se remitieron las Tablas de Retención Documental al Archivo General de la Nación para su respectiva convalidación, se ha realizado publicación de piezas comunicativas relacionadas con el subproceso de Gestión Documental, sensibilizaciones de correspondencia en nivel central y territorial.
NOTA: Respecto a la retroalimentación efectuada por la OAP, se aclara que la presentación de las TRD ante el comité de gestión se efectuó sin novedades y como resultado fueron aprobadas en dicha sesión. En cuanto a la sugerencia de realizar jornadas de trabajo con las áreas para promover campañas de cero papel, necesidad real de impresión y de conservación de documentos digitales, es importante mencionar que estas temáticas tienen relación directa con la implementación del Sistema de Gestión de Documentos Electrónicos de Archivo.</t>
  </si>
  <si>
    <t>Se evidencia y soportan avances para la Implementación del Programa de Gestión Documental de la UBPD. para el último trimestre se sugiere culminar las labores del presente plan de trabajo y a su vez, elaborar el plan operativo para 2022-2023, en este orden de ideas, se deben adelantar los estudios previos y demás trámites contractuales para aquellos contratos que apliquen a la Ley de garantias.</t>
  </si>
  <si>
    <t>Durante el cuarto trimestre, se finalizó y entrego el Diagnóstico Integral de Archivos, en el marco del contrato 231 de 2021 suscrito con el Archivo General de la Nación, se realizó seguimiento y capacitación a las ventanillas de correspondencia, se elaboró tip de gestión documental el procedimiento de “producción documental”, se finalizaron los procedimientos de reconstrucción de expedientes, préstamo y consulta de expedientes y se actualizó el procedimiento de Gestión de comunicaciones oficiales, se finalizaron los cuatro (4) programas específicos: Formas y formularios electrónicos, documentos vitales y esenciales, reprografía (incluye sistemas de fotocopiado, impresión, digitalización y microfilmación y gestión de documentos electrónicos, se entregó el avance parcial del Sistema integrado de Conservación y se realizaron visitas de verificación a los archivos de gestión en territorio. Por tanto, se dió cumplimiento a las actividades estipuladas para la vigencia 2021</t>
  </si>
  <si>
    <t>El avance registrado permite evidenciar todas las acciones efectuadas para implementar el programa de gestión documental en el 2021, siendo un avance significativo para el manejo documental en la UBPD.
Es necesario incluir dentro del plan de trabajo 2022 la culminación del Sistema integrado de Conservación, conforme a los compromisos establecidos en el comité de contratación
Se sugiere establecer mesas de trabajo con las áreas generadoras de información y con aquellas que la requieren para temas de seguimiento, monitoreo y control. Lo anterior, considerando que se están generando multiples copias de la información dentro del drive institucional, lo que generará la necesidad de mayor espacio a futuro de almacenamiento. Para este caso, se sugiere establecer un solo centro de acopio de la información de las áreas.</t>
  </si>
  <si>
    <t>Logros:
 • Se finalizó y entrego el Diagnóstico Integral de Archivos, en el marco del contrato 231 de 2021 suscrito con el Archivo General de la Nación 
 • Se realizó el seguimiento y capacitación a las ventanillas de correspondencia
 • Se elaboraron tips de gestión documental en : Proceso de GD, procedimientos, etiquetado de información, organización documental, responsabilidades, infografías, entre otros
 • Se finalizaron los procedimientos de: reconstrucción de expedientes, préstamo y consulta de expedientes y se actualizó el procedimiento de Gestión de comunicaciones oficiales
 • Se finalización los cuatro (4) programas específicos: Formas y formularios electrónicos, documentos vitales y esenciales, reprografía (incluye sistemas de fotocopiado, impresión, digitalización y microfilmación y gestión de documentos electrónicos
 • Se prensentó el avance parcial del Sistema integrado de Conservación, conforme a los compromisos establecidos en el comité de contratación
 • Se realizaron visitas de seguimiento en los archivos de gestión de nivel central y territorial
 Dificultades:
 • Múltiples reuniones que se deben atender diariamente
 • Múltiples reportes que se deben atender y diferentes dependencias solicitando diferentes componentes del mismo, es decir debería existir más articulación y comunicación entre las áreas en pro del mismo objetivo
 • Falta de personal de planta en el GITGD</t>
  </si>
  <si>
    <t>63. Robustecer las capacidades tecnológicas de la UBPD a través de proyectos de TIC, incluidos los del primer año del Plan Estratégico de Tecnologías de información (2021-2024)</t>
  </si>
  <si>
    <t>SGTT, DTIPLB, SG, SAF, DT</t>
  </si>
  <si>
    <t xml:space="preserve">"Con el propósito de desarrollar la actividad de robustecer las capacidades tecnológicas de la UBPD a través de proyectos de TIC, incluidos los del primer año del Plan Estratégico de Tecnologías de información (2021-2024), la Oficina TIC ha establecido una serie de proyectos por medio de los cuales realizarán las actividades orientadas a robustecer las capacidades tecnológicas de la UBPD con el fin de suplir las necesidades tecnológicas necesarias para el desarrollo de las actividades misionales. 
Es a través de cada uno de los proyectos que se gestionarán desde la OTIC que se aprovisionarán una serie de herramientas tecnológicas que permitirán:
1. Fortalecimiento Servicios Integrados TIC UBPD 2021: Con el desarrollo del proyecto se busca identificar, estructurar, adquirir, implementar y estabilizar los servicios tecnológicos de TICs a través de un mapa de ruta que permita el fortalecimiento de los servicios Integrados de TIC para la UBPD en todo los lugares donde la entidad presta su servicio a través de sedes territoriales o satelitales.
Los beneficios que se esperan lograr son los siguientes: 
1. Fortalecimiento de los servicios tecnológicos prestados y requeridos por la UBPD.
2. Integración tecnológica de servicios TIC permitirá mejorar la percepción del servicio.
3. Minimizar la afectación a los usuarios en la prestación de los servicios TIC, a través de un plan de transición de servicios entre proveedores. 
4. Optimizar los seguimientos técnicos y administrativos de los contratos asociados a la prestación de los servicios de TIC.
5. Centralizar a través de un único proveedor la seguridad de los servicios tecnológicos prestados a la entidad.
Para el primer trimestre se registran los siguientes avances en el desarrollo de las actividades de este proyecto:
- Se desarrollán las actividades contractuales orientadas a la contratación de los servicios integrados de la OTIC, los cuales incluye: Conectividad, Internet, Seguridad Centralizada, EDR, Mesa de Servicios y PAAS. 
Evidencia: https://drive.google.com/drive/folders/1MA_G0LPZzAy-aRrSjWd2gypYFFGpaXN5?usp=sharing
2. Gestión de Adquisiciones 2021. Con el proyecto se busca gestionar de manera oportuna y articulada la adquisición de los bienes y servicios de TI a través del seguimiento y control, de las adquisiciones del plan anual de adquisiciones, que no tienen un proyecto específico que las gestione, con el fin fortalecer y mantener los servicios  tecnológicos de la OTIC en apoyo y complemento a los procesos de búsqueda de personas dadas por desaparecidas y la gestión administrativa de la UBPD.
Con este proyecto se pretende gestionar los recursos económicos para fortalecer las capacidades tecnológicas de la UBPD a través de la adquisición de bienes y servicios tecnológicos con el fin de apoyar la búsqueda de personas dadas por desaparecidas.
Para el primer trimestre se registran los siguientes avances en el desarrollo de las actividades de este proyecto. Se encuentra en desarrollo las actividades contractuales orientadas al fortalecimiento de las siguientes capacidades tecnológicas:
1. Renovación del licenciamiento del software como servicio saas Planview para 15 licencias.
Evidencia: https://drive.google.com/drive/folders/19xt18bPw34w0wFMY5BsPL9lmaSqZxMFm
2. Adquisición de Escáneres (9) para las siguientes áreas: Subdirección de Gestión Humana, Secretaría General, Dirección de Información, planeación y localización para la búsqueda, Subdirección de análisis, planeación y localización para la búsqueda
Evidencia: https://drive.google.com/drive/folders/13CzW-MG7YkxN8ybtXX5gvTHG5BdLf-97
3. Licenciamiento de 184 licencias de PDF Element Business para Bogotá y Territoriales.
Evidencia: https://drive.google.com/drive/folders/14w1rbBaEh7DrblpdWkkF_k4KJ77CXbZt?usp=sharing
4. Licenciamiento de 4 licencias de Adobe Suite Creative Cloud Enterprise para el área de Comunicaciones de la Entidad
Evidencia: https://drive.google.com/drive/folders/150mKomXo0VyWYAFWzkL34P00sQ70Uxft?usp=sharing
5. Adquisición de Estaciones de 4 trabajo para la Subdirección general Técnica y Territorial
Evidencia: https://drive.google.com/drive/folders/151iXnDihM6wsevFxydkS2IryX24PYs_x?usp=sharing
6. Adquisición del siguiente paquete de licencias ArcGis: licencias 100 licencias de field worker, 1 licencia Insights Analyst, 4 licencias Creator,  2 licencias Data Interoperability for ArcGis Desktop concurrente y la renovación del licenciamiento de ArcGis previo.
Evidencia: https://drive.google.com/drive/folders/151-zJNpfl3flogB3oQm5F3_ee9rFGZ_v?usp=sharing
3. Fortalecimiento Infraestructura TI UBPD. Este proyecto pretende fortalecer la infraestructura base TIC para soportar  las soluciones de TI implementadas gradualmente bajo la planeación estratégica de TI y desarrollo del sistema misional. Con este propósito se incluye el diseño e implementación del protocolo IPv6 en la infraestructura tecnológica de la entidad, así mismo la federación de servicios para contar con controles de usuarios por fuera de la red de la UBPD.
Entre los beneficios esperados se encuentran: 
1. Responder a las necesidades del sistema misional en sus diferentes etapas de diseño, desarrollo e implementación en la UBPD.
2. Mejorar la seguridad de la infraestructura tecnológica a través de nuevas tecnologías, como IPv6.
3. Contar con condiciones de infraestructura tecnológica que asegure disponibilidad y variables de entorno física adecuadas para este tipo de elementos.
4. Fortalecimiento Uso Y Apropiación de TI. El Proyecto permitirá fortalecer el uso y apropiación de la tecnología implementada en la UBPD, generar cultura organizacional en la adopción de los servicios  tecnológicos y conocer el nivel de adaptación de los interesados. Esto se logrará a través de instrumentos que facilitarán la definición del esquema de formación, la matriz de Interesados identificando los grupos homogéneos y perfiles formativos, el catálogo de entrenamiento y/o plan de entrenamiento con grupo de interés a impactar y la medición de resultados
Los beneficios esperados son: 
1. Involucrar activamente a los servidores públicos en las acciones de uso y apropiación de las soluciones tecnológicas emprendidas por la UBPD.
2. Definir el esquema de formación para las soluciones tecnológicas emprendidas por la UBPD.
3. Fomentar cultura organizacional en el uso y apropiación de las tecnologías
Para el primer trimestre se registran los siguientes avances en el desarrollo de las actividades de este proyecto. Se encuentran en proceso de diseño los siguientes instrumentos definidos:
Primer instrumento “FORMATO REGISTRO INFORMACIÓN CAPACITACIONES”, este formato permitirá consolidar los cursos y/o entrenamientos, nombre de la herramienta, fecha, hora, duración, temario y datos de inscripción (si aplica)
Segundo Instrumento “CONSTRUCCIÓN DE ÍTEMS PARA LA ENCUESTA”, los ítems están en construcción validando tanto los diferentes tipos de respuesta que aplican a cada uno, como que los resultados nos generen la medición que se espera para medir el nivel de uso y apropiación de servicios tecnológicos y de herramientas de TI. Este instrumento se diseñara mediante la APP form de Gsuite, para validación del líder del área.
Evidencias:https://drive.google.com/drive/folders/17h6u-NsWB8ACByRKwa9Mr6E4xPDj7i3r 
</t>
  </si>
  <si>
    <t>El avance presentado permite evidenciar las acciones tendientes a implementar la seguridad digital de la entidad, no obstante, al ser tan extenso, para el próximo reporte se sugiere incluir los principales logros y dificultades que enfrenta el robustecimiento de las capacidades tecnológicas de la UBPD. Así mismo, se sugiere no incluir los links de las evidencias, sino enviarlas adjuntas, ya que este avance y retroalimentación son publicados en la página web de la entidad.
Finalmente, se sugiere establecer una linea base del Plan Estratégico TI, para conocer al final de la vigencia el porcentaja de implementación y retomar una linea base para el 2022 con los hitos y subproyectos pendientes.</t>
  </si>
  <si>
    <t>1. Fortalecimiento Servicios Integrados TIC UBPD 2021
 Para el logro de los objetivos del proyecto se ha desarrollado la etapa precontractual de acuerdo con las condiciones definidas en el Comité de contratación en el cual se aprobó la contratación directa con el proveedor actual (ETB). Lo anterior implicó el desarrollo de las siguientes actividades: radicación del proceso de contratación, publicación en el SECOP II. y firma del contrato No.121 de 2021 con la ETB 
 Evidencias:
 https://drive.google.com/drive/folders/1MASqtMVIi0ZwQ0FtSpMV7yiVjezI7q22
 https://drive.google.com/file/d/1fXuEiAcF5hEaz-5p-r2-wbdFjBCwPwOl/view?usp=sharing
 https://drive.google.com/drive/folders/13IHinmJTO8niW004upy9ci3bjQELqBeo
 En el desarrollo del contrato se han desarrollado las siguientes actividades establecidas en el plan de trabajo definido con el proveedor para la implementación del proyecto.:
 - Se realizó ampliación de los canales de internet a 250 MB cada uno los cuales funcionan a través de seguridad centralizada para todas las sedes de la Entidad.
 - Se inició el proceso de implementación de 16 nuevos Access Point distribuidos en las sedes territoriales. 
 - Se da continuidad a los servicios de Impresión, WIFI, seguridad centralizada y herramienta de mesa de servicio.
 Evidencias:
 https://drive.google.com/drive/folders/1wpL2ICAUM5NIqUa7LUqcE0AiE2qTCN4Q
 - Se realizó la ampliación de los canales de comunicaciones para las 16 sedes territoriales de la siguiente manera 11 sedes con enlaces 25 MB y 5 sedes con enlaces de 45 MB
 Evidencias:
 https://drive.google.com/drive/folders/1-vtNplRuWhY8cH3E1FrWl_he5gwqigUZ
 - Se ampliará el personal de servicios tecnológicos provistos por la ETB de la siguiente manera:
 2 Gestión Global, 4 Líder y personal NOC, 1 Coordinador de Mesa de servicio, 3 Soporte en sitio sede central, 17 Soporte en sitio sedes territoriales, 6 Soporte en sitio sedes satélites ,2 Analistas de mesa de servicio. Para esta tarea se encuentra en proceso el análisis de las hojas de vida del personal nuevo a conformar el equipo de gestión Global y Mesa de servicio.
 Evidencias:
 https://drive.google.com/drive/folders/1hG1z8xGigLySFQbmwDZG0j4EP82P9tmc?usp=sharing
 - Se inicia con el proceso de instalación, configuración y puesta en marcha de la solución de EDR.
 Evidencias:
 https://drive.google.com/drive/folders/14wEDkiQsrzJMmVvw2wCe0AAP2M7z2rXD
 2. Gestión de Adquisiciones 2021.
 Para el segundo trimestre se registran los siguientes avances en el desarrollo de las actividades de este proyecto. Se encuentra en desarrollo las actividades contractuales orientadas al fortalecimiento de las siguientes capacidades tecnológicas:
 1. Renovación licencias Planview: Se realizó la renovación licenciamiento de Planview, en la modalidad de Software como servicio (SaaS), incluyendo el soporte de la herramienta y las actualizaciones durante un (1) año, para un paquete de hasta 15 usuarios para la gestión de proyectos.
 Evidencias: https://drive.google.com/drive/folders/1MUcrXbD2buOBI-EkGFcLdltTGt1eVCjk 
 2. Adquisición escáneres: Se realizó la adquisición de 9 escáneres para 4áreas de la Entidad (GH, SG, DIPL,SAPL)
 Evidencias: https://drive.google.com/drive/folders/1W64meDozzwkrw2WSyjvWB5pNiAqgsNUJ 
 3. Renovación Sw Assurance Plus Para WS: Se realizó la renovación de las actualizaciones de software de Office para 9 estaciones de trabajo distribuidas en 3 áreas de la entidad.
 Evidencias: https://drive.google.com/drive/folders/1GCuSk3zmhBi7ziAeDql6r5pzxOuPSrkB
 4. Adquisición estaciones de trabajo; Se realiza la adquisición de 4 estaciones de trabajo para la Dirección Técnica de Información, Planeación y Localización para la Búsqueda.
 https://drive.google.com/drive/folders/151iXnDihM6wsevFxydkS2IryX24PYs_x?usp=sharing
 5. Creative Suit: Se realizó la adquisición de 4 licencias de Adobe Suite Creative Cloud Enterprise para la Oficina Asesora de Comunicaciones y Pedagogía
 Evidencias: https://drive.google.com/drive/folders/150mKomXo0VyWYAFWzkL34P00sQ70Uxft?usp=sharing 
 6. Adquisición y Renovación ARCGIS: Se adquirió el Licenciamiento Corporativo ELA (Enterprise
 License Agreement) para las áreas misionales
 Evidencias: https://drive.google.com/drive/folders/151-zJNpfl3flogB3oQm5F3_ee9rFGZ_v?usp=sharing 
 7. PDF ELEMENT: Se realizó la adquisición de18 4 licencias de PDF ELEMENT PRO EDITION para las diferentes áreas de la Entidad. De igual forma se ejecuta el proceso de instalación del software en los equipos de la Entidad.
 Evidencias:https://drive.google.com/drive/folders/14w1rbBaEh7DrblpdWkkF_k4KJ77CXbZt?usp=sharing 
 8. Adquisición de Soporte y Garantía (Cobertura de Piezas y Mano de Obra), Se desarrolló el proceso contractual para la adquisición y soporte de 215 equipos de cómputo propiedad de la Unidad y se firmó el contrato No.149 de 2021 con la empresa System Net por 3 años.
 Evidencias:
 https://drive.google.com/drive/folders/1yooiGBoGlWCb5tf0wXUBnPDvRi71meqO
 https://drive.google.com/file/d/10P8McfB7k9qsYApoI7SksK0nsfPz8IyY/view?usp=sharing
 9. Se encuentra en desarrollo la Etapa Precontractual los siguientes procesos de adquisiciones:
 91. WINRAR. Renovación del soporte y actualización de la herramienta de compresión y descompresión de archivos digitales
 Evidencias: https://drive.google.com/drive/folders/192vFHkG8GKac2H6cTY583DvCeP8uv8vp?usp=sharing 
 9.2 PIX4D. Renovación d el soporte y mantenimiento de la licencia de software de fotogrametría PIX4D para la gestión y procesamiento de imágenes de drones de la UBPD.
 Evidencias: https://drive.google.com/drive/folders/193Zr5Z_FQpOaMlgfWx1T8a_lIvTx-dv3?usp=sharing 
 9.3 Licencias de Adobe. Renovación
  Evidencias: https://drive.google.com/drive/folders/1SNDDEsfGXCMcsyCQHlH7o6ht8usHlxNH?usp=sharing 
 9.4 Software jurídico VLEX. Renovación del licenciamiento 
 Evidencias: https://drive.google.com/drive/folders/1SDDRB5y1UwgJ-o2wZngvBD1ZxdzwOQyt?usp=sharing 
 9.5 Tokens Azure. Renovación del uso de la herramienta
 Evidencias: https://drive.google.com/drive/folders/16UkXU-QAtlSvP7TQqbDSQOykD0MxRpgY
 9.6 Herramientas de Software 
 Evidencia: https://drive.google.com/drive/folders/13lAD4eMU7YSllaTEHScRk7y_3mLzCJ6M?usp=sharing 
 3. Fortalecimiento Infraestructura TI UBPD 
 Se inician con las actividades para establecer las fichas técnicas y/o RFI inicial para los siguientes componentes:
 1. En relación con el desarrollo del tema de IPv6, se dio inicio a la etapa precontractual don la realización de la mesa técnica con el equipo de contratos para la revisión de fichas técnicas en proceso de Centro de datos e IPV6.
 Evidencias:
 https://drive.google.com/drive/folders/1AM7yRS5ZUYX9W7r7FNCgNBrXO0D1zVvl?usp=sharing
 2. En cuento al centro de datos externo se han desarrollado dos actividades precontractuales asociadas al tema. La primera actividad basada en la posibilidad de realizar la contratación del centro de datos con un contrato vigente de ETB, esto para usar las vigencias futuras de este contrato. Sin embargo el Comité de contratación no aprobó esta opción.
 Evidencias:
 https://drive.google.com/drive/folders/1PipoFAdMPBOYy4p3wbam7wzG1UNVSW5V
 En el desarrollo de la segunda actividad precontractual que se encuentra en desarrollo, se finalizó la construcción de la ficha técnica y se envió solicitud para iniciar el estudio de mercado del proceso de Centro de datos. 
 Evidencias:
 https://drive.google.com/drive/folders/1PmNon3Wke42Wwgv0H2HD7twAld0jcFPjmayo
 4. Fortalecimiento Uso Y Apropiación de TI 
 Para el Fortalecimiento del uso y apropiación de TI, se diseñan mecanismos e instrumentos para conocer el nivel de satisfacción de los colaboradores de la UBPD frente a los servicios tecnológicos y las herramientas de TI implementadas en la entidad. 
 Como mecanismo se seleccionó la Metodología basada en encuestas diligenciadas, como instrumentos se diseñaron los siguientes:
 1. El “Formato registro información capacitaciones”, el cual tiene dos propósitos:
 a. Articular con la OGH las fechas programadas para los entrenamientos que en materia de TI se planifiquen durante el año desde OTIC.
 b. Publicar en el drive la planificación de entrenamientos del año, para consulta de todos los colaboradores de la UBPD /Se encuentra en validación del Líder del área)
 2. La Guía Rápida para Consulta de Uso y Apropiación TI
 3. La “Construcción de ítems para la encuesta”, la cual nos permite:
 a. Medir el nivel de satisfacción de los colaboradores de la UBPD
 b. Conocer el nivel de uso de servicios tecnológicos y herramientas TI
 c. Conocer el nivel de apropiación de servicios tecnológicos y herramientas TI
 d. Implementar acciones de mejora con base en los resultados
 Evidencias: https://drive.google.com/drive/folders/1-LnyD1_NJOWoBgyiPYNn92QtsOutqkLu
 De igual forma se implementaron los instrumentos diseñados de la siguiente manera:
 1. Se realizó la divulgación del “Formato registro información capacitaciones”
 2. Se envía “Encuesta de Satisfacción Servicios Tecnológicos y Herramientas de TI” a todos los colaboradores de la UBPD y se realiza el correspondiente seguimiento al diligenciamiento de la misma. Posteriormente, se realiza la compilación de resultados con base en las respuestas recibidas en la encuesta para medir el nivel de satisfacción frente a los servicios tecnológicos y herramientas de TI implementadas en la Unidad.
 Evidencias: https://drive.google.com/drive/folders/1MX6JBqXGHJxAvGwUOjbKtynH56gtTemy
 La definición de resultados se comienza con base en las 247 respuestas recibidas en la encuesta para medir el nivel de satisfacción frente a los servicios tecnológicos y herramientas de TI implementadas en la Unidad. Las respuestas son basadas en escala de Likert (herramienta de medición que nos permite medir actitudes y conocer el grado de conformidad del encuestado). De acuerdo con el uso de esta herramienta se estableció que: 
 1. Las respuestas han sido adaptadas a una calificación entre 0 y 5 (siendo 5 la calificación más alta)
 2. Se realizó la valoración de las 247 respuestas recibidas, según escala definida entre 0 y 5
 3. Se identifican comportamientos culturales con base en la pregunta de uso de herramientas colaborativas que nos ofrecen las diferentes aplicaciones de Gsuite:
 - Fomentar colaboración
 - Comunicación Eficaz
 - Enfoque en el rendimiento y
 - Mejorar para evolucionar 
 4. Se identifican Fortalezas y debilidades en el uso de tecnología al interior de la Unidad, con base en habilidades dinámicas y cambiantes que permitan generar innovaciones y planes de mejoramiento, entre las
 Fortalezas:
 - Capacidad de expresión 
 - Capacidad de creatividad
 - Destreza en uso de tecnologías (diversidad de herramientas y aplicaciones)
 - Habilidad para acceder a la información por diferentes canales de acceso
 - Apropiación de la información en diferentes formatos, vídeos, voces, imágenes, eliminando las barreras de localización y tiempo.
 Igualmente, se identificaron las siguientes debilidades:
 - El inadecuado uso de las tecnologías:
 - Exceso de información compartida: (Saturación de información, no resaltar el aspecto interesante de los contenidos, compartir información no relevante, no identificar los interesados y/o involucrados principales)
 - Uso excesivo de dispositivos tecnológicos puede generar escenarios de ansiedad, estrés, cansancio visual y otros problemas físicos.
 5. Se identifican grupos de interés internos de acuerdo a los servicios tecnológicos y herramientas implementadas en la Unidad y basados en los temas definidos en el diseño de las preguntas:
 1. Conocimiento
 2. Frecuencia
 3. Importancia
 4. Colaboración
 5. Participación
 6. Divulgación
 Evidencias: https://drive.google.com/drive/folders/1BwuZc8nxGIAigdKdlIgVvqXESaDhtq1E
 5. Proyecto Implementar Consulta Pública Información Misional
 1. En el inicio del proyecto se solicitan al comité de contrataciones las aprobaciones de los perfiles del equipo que se debe conformar para el proyecto. Adicionalmente definición del alcance y priorización de iniciativas por parte de los SPONSOR del proyecto. Se dio inicio a la convocatoria y consecución de Hojas de Vida, la formulación de las pruebas y aplicación en el proceso de selección
 Evidencias: 
 https://drive.google.com/drive/folders/1nqD3oax6rSSUbgzyc3AVm0o9-Oe9252i
 https://drive.google.com/drive/folders/1qGYjm1fsrgqlX0OEdc4Lr7FE0FzU8zeF
 A continuación se da inicio a la fase planeación del proyecto en la cual se realiza la presentación del proyecto a sponsor y líderes y se adelanta presentación a algunos involucrados. 
 Evidencias: https://drive.google.com/drive/folders/1blWz57Ixk8tRyJYj8QsLBW-Bt6JoyxZj
 De igual forma, se trabajó en sesión de cierre de marco metodológico del proyecto con el equipo base OTIC. 
 Evidencias:
 https://drive.google.com/drive/folders/1NRJDXzwtec-rAIoO7QfS3lSmvn9yresH
 https://drive.google.com/drive/folders/1DVMSfb4ljfTAglRikvYN_AYWHR7DKnJr
 https://drive.google.com/drive/folders/1iEugaFFTH4W6h2NDeu6bwjV_IaS-stKe
 https://drive.google.com/drive/folders/1ZM5KbOszZ5hHZpm9PVk-LxFZMcblMuPt
 https://drive.google.com/drive/folders/1h5NU7UwG86CJkPLhYFhOTNbpPH-tx3Jq
 2. Se reporta los avances de la fase ejecución, donde se cerraron los de calificación y selección de acuerdo a esta calificación de las 6 Hojas de Vida, se solicitaron los papeles del inicio pre-contractual, una vez se expuso a la jefatura de la OTIC los resultados y novedades de trabajo expresadas por los aspirantes. Se remitieron los estudios previos y anexos ajustados de todos los aspirantes, dentro de la etapa pre-contractual, junto con todos los soportes recolectados de las hojas de vida, para retroalimentación de los abogados. 
 Se solicitaron documentos adicionales a los aspirantes. De las 6 hojas de vida y soportes se concluyó que 2 no cumplieron experiencia ni academia. Se siguió en el análisis de la información de preguntas de negocio, remitidas en su momento por la SGTT en respuesta a solicitud de la OTIC.
 Evidencias:
 https://drive.google.com/drive/folders/1PzxyiSZun_yvUvfsitXdoIbv3-JjgAit
 https://drive.google.com/drive/folders/16dWReDrSVQ-sg8TIkRe91srxIkH0ZeWY
 https://drive.google.com/drive/folders/11XDmgf2YDxnKdhGtXu9ii3-ehjmXxVTo
 De igual forma se desarrollan las actividades orientadas a las fases de desarrollo del proyecto que incluyen:
  - Descubrimiento - Registro Nacional de Fosas - 4 Sesiones realizadas de las 8 planeadas, 1era validación de necesidades, las variables de medidas y análisis identificadas con los colaboradores funcionales de esta iniciativa.
 - Descubrimiento - Planes de Búsqueda - 1 Sesión realizadas de las 8 planeadas, Identificación de necesidades con la colaborada funcional de esta iniciativa. Cabe aclarar que ella indica que no puede tomar decisiones y que los datos son competencia de la SGI y que Comunicaciones realiza las aprobaciones de las publicaciones de esta información.
 - Diseño General - Se estableció con el equipo de consultores la propuesta de herramientas para la realización de pruebas de concepto para ir perfilando el stack tecnológico a usar.
 En términos generales, hubo sesión de retroalimentación y lecciones aprendidas, con el equipo funcional asignado al proyecto. También se están haciendo sesiones internas a los nuevos consultores para inducir el conocimiento del proyecto, de la UBPD, y temas de documentación del reporte mensual de sus servicios, formatos y seguimiento a la supervisión de cada contrato.
 Se iniciaron las sesiones técnicas individuales con consultores en paralelo para ir cumpliendo objetivos frente al diseño general del proyecto y su formalización a través de la documentación establecida.
 Evidencias:
 https://drive.google.com/drive/folders/1nqD3oax6rSSUbgzyc3AVm0o9-Oe9252i
 https://drive.google.com/drive/folders/1q73HPS6fztXjDKsYZpxxijaROf9B5lg9
 https://drive.google.com/drive/folders/1vzzQ1sgSvs_ithDEueLgx6AIhi7SAU5K
 6. Realizar el seguramiento de las herramientas tecnológicas - Seguridad Digital - OTIC: se realiza seguimiento del avance del proyecto del periodo abril - junio:
 Evidencias:
 ttps://drive.google.com/file/d/1DOICvqTZE4x3hnH2bg-h4o7710IzSdn3/view?usp=sharing</t>
  </si>
  <si>
    <t>El avance descrito detalla y particulariza toda la gestión que se encuentra desarrollando la OTIC para robustecer las capacidades tecnológicas de la UBPD. Así mismo, las evidencias se encuentran asociadas a todo el proceso de su implementación. Se sugiere agilizar los procesos contractuales en curso, lo anterior, considerando que los tiempos de la vigencia se están acortando y en todo caso, se debe mitigar el riesgo de llevar recursos a reservas presupuestales al 2022.</t>
  </si>
  <si>
    <t xml:space="preserve">1. Fortalecimiento Servicios Integrados TIC UBPD 2021
Para el logro de los objetivos del proyecto se encuentra en desarrollo el contrato 121 dentro del cual se han desarrollado las siguientes actividades establecidas en el plan de trabajo definido con el proveedor para la implementación del proyecto.
1. Se culminó con la ampliación de los canales de comunicaciones en las sedes (Cali, Bogotá, Ibagué, Yopal, Florencia, Medellín, Cúcuta, Barrancabermeja, Quibdó, Mocoa, Villavicencio y Barranquilla.).
- Se finalizó con la instalación de los AP adicionales en las 20 sedes territoriales. - Se realizó la instalación de 4 nuevas sedes satélites, Pasto y Popayán, La Dorada y Tumaco. 
- Se unieron al equipo los 3 ingenieros de NOC y 2 Analistas. 
- Se unieron al equipo los ingenieros de NOC y Analista. 
- Se realizó traslado de la sede central. 
- Se realizó traslado de 3 sedes territoriales (Barranquilla, Montería y Sincelejo) 
- Se confirmó la dirección de la sede Buenaventura el día 27 de septiembre, con lo cual se solicita factibilidad de instalación de internet y todos los servicios. 
- Se realiza la instalación del canal satelital de la sede la Dorada y se programa la instalación del canal de fibra óptica entre el 30 de septiembre y el 1 de octubre 
- Se continúa con el avance del plan de cambio de equipos el cual tiene un avance del 54% de equipos cambiados, así mismo se ha realizado borrado seguro a 78 equipos y se tienen 28 listos para devolver a ETB. 
- Se realiza la configuración del grupo de llamadas de la mesa de servicio en el cual está configurado para los agentes y el grupo de NOC. También se realizó la configuración del grupo de llamadas de servicio al  ciudadano. (https://drive.google.com/drive/u/0/folders/1Fk5JXyXs4y8G_cY8OTO9o9iG1tDefMj4) 
- Se da continuidad a los servicios como conectividad, wifi, impresión, mesa de servicio para las 20 sedes con las que cuenta la entidad. 
Evidencias: https://drive.google.com/drive/folders/1MASqtMVIi0ZwQ0FtSpMV7yiVjezI7q22?usp=sharing
https://drive.google.com/drive/u/0/folders/1MASqtMVIi0ZwQ0FtSpMV7yiVjezI7q22
2. Dificultades:
- Se presentaron dificultades en la implementación de canales de comunicación (fibra óptica), a nivel de infraestructura física en las ciudades a implementar por parte del proveedor.
- La no definición de las sedes territoriales y satélites por parte de la entidad, lo que genera la no implementación de todos los servicios a nivel nacional.
2. Gestión de Adquisiciones 2021.
Para el segundo trimestre se registran los siguientes avances en el desarrollo de las actividades de este proyecto. Se encuentra en desarrollo las actividades contractuales orientadas al fortalecimiento de las siguientes capacidades tecnológicas:
1. Tokens Azure. Renovación del uso de la herramienta. Se ha culminado la contratación de 
Tokens Azure para cubrir el servicio Basic + Test Plans de la plataforma Azure Devops para 10 usuarios por tres años  y Tokens Azure para cubrir el servicio Container Registry  5 unidades por tres años para ser utilizados por la OTIC.
Evidencias: https://drive.google.com/drive/folders/1uZJ4BRXVrDX95zXS5aPAfPbHtIEK1DN9?usp=sharing
2. Traslado de Servidores. Se eliminó del PAA 2021 en la versión 19 ya que el traslado se incluyó en el cambió realizado por el proveedor del inmueble  durante el cambio de sede de la Entidad.
3. Se encuentran en desarrollo la Etapa Precontractual los siguientes procesos  de adquisiciones:
3.1 Licencias de Adobe. 
Evidencias:  https://drive.google.com/drive/folders/1SNDDEsfGXCMcsyCQHlH7o6ht8usHlxNH?usp=sharing  
3. 2  Herramientas de Software. 
Evidencias: https://drive.google.com/drive/folders/13lAD4eMU7YSllaTEHScRk7y_3mLzCJ6M?usp=sharing
3.3 Software Jurídico VLEX. 
Evidencias:  https://drive.google.com/drive/folders/1SDDRB5y1UwgJ-o2wZngvBD1ZxdzwOQyt?usp=sharing  
3. Fortalecimiento Infraestructura TI UBPD 
En el desarrollo del proyecto se han realizado las siguientes actividades:
1. IPv6 – Se realizó el proceso contractual y se contrató la implementación del protocolo IPV6 en la UBPD a nivel nacional, el cual incluye el diagnóstico, la planeación e implementación y las pruebas funcionales garantizando la continuidad de las operaciones. 
Evidencias:
https://drive.google.com/drive/u/0/folders/1AM7yRS5ZUYX9W7r7FNCgNBrXO0D1zVvl
2. Se encuentran en desarrollo la Etapa Precontractual los siguientes temas:
- CDE: El proceso se encuentra en revisión la solicitud de vigencias futuras por parte del Grupo financiero para tramitar ante el DNP y la solicitud de modificación de tipo financiero para liberar recursos a este proyecto 
Evidencias 
https://drive.google.com/drive/folders/1MK7V3Vm1K7D9B5txsuzwx4JOf62WN5PA?usp=sharing 
- Fortalecimiento Gestión Directorio Activo
Evidencias:
https://drive.google.com/drive/u/0/folders/18Q0AfdaXourWMMZF464KwVXFMeNbsp5H
4. Fortalecimiento Uso Y Apropiación de TI 
Para el Fortalecimiento del uso y apropiación de TI, se diseñan mecanismos e instrumentos para conocer el nivel de satisfacción de los colaboradores de la UBPD frente a los servicios tecnológicos y las herramientas de TI implementadas en la entidad. 
1. Se realiza la medición de resultados con base en las temáticas definidas en el diseño de preguntas de la encuesta aplicada
- generación de resultados
- representación gráfica y 
- análisis de cada resultado
Actividades realizadas:
1. Adaptar  respuestas de la encuesta de acuerdo a la calificación definida, es decir de 0 a 5
2. Caracterizar grupos de acuerdo a BD de personal de planta y contratistas vs personal que participo en la encuesta 
3. Generar  grupos de interés de acuerdo a los temas definidos (frecuencia en el uso, importancia, conocimiento, participación, divulgación, etc)
4. Establecer los rangos en que se encuentra cada grupo de interés identificado, para conocer su percepción y utilización de tecnología
5. Medir actitudes y conocer el grado de conformidad del encuestado
6. Identificar comportamientos culturales y actitud frente al uso de tecnología (Colaboración, Comunicación Eficaz, Enfoque en el rendimiento y evolución)
7. Identificar Fortalezas y debilidades en el uso de tecnología, con base en  habilidades dinámicas y cambiantes que permitan generar innovaciones y planes de mejoramiento.
2. Con base en la medición de resultados por temática identificada; se comienza PP para socializar y se realiza el análisis de cada resultado
- generación de resultados
- representación gráfica y 
- análisis de cada resultado
- Presentación para socialización
Actividades realizadas:
1. Agrupación de ítems por temática 
2. Definición de rangos  y grupos de interés para conocer su percepción y utilización de tecnología
3. Análisis de resultados por temas
4. Conclusiones para  conocer el grado de conformidad del encuestado
6. Documentar resultados
 Las evidencias generadas se encuentran en el enlace:
https://drive.google.com/drive/folders/17h6u-NsWB8ACByRKwa9Mr6E4xPDj7i3r
3. El uso y apropiación permite definir: estrategia para la gestión del cambio, lograr una mayor madurez en el uso y realizar la medición de resultados de uso y apropiación.
Este dominio establece lineamientos orientados a:
- Realizar divulgación, sensibilización, socialización y publicación  sobre temas de formación y capacitación para lograr una óptima apropiación de TI.
- Se realiza la medición de resultados, se realiza la representación mediante  gráficas y análisis cualitativo que permite extraen conclusiones de datos.
Se documentan resultados para realizar la socialización interna en OTIC
- Se documenta el entregable del proyecto, se realiza presentación con resultados, graficas, análisis y conclusiones se publica en Drive y se Socializa con Otic en progresión del 17 de agosto, por correo y se comparte documento para consolidación de propuestas para el plan de mejoramiento
- Se documenta el plan de mejora mediante  la propuesta de 3 acciones de mejora a implementar desde la fecha, con el fin de divulgar, socializar los temas de interés de tecnología con todos los colaboradores de la UBPD y con el involucramiento de los diferentes roles del equipo OTIC
Las evidencias generadas se encuentran en el enlace:
https://drive.google.com/drive/folders/17h6u-NsWB8ACByRKwa9Mr6E4xPDj7i3r
4. El proyecto Fortalecer el uso y apropiación está en su etapa final para gestionar el acta de cierre. El proyecto nos deja como acción de mejora la  publicación de más contenidos de tecnología a través de la intranet; siendo el canal de comunicación principal de la UBPD. Adicional  a la publicación de información en el drive como repositorio de la Unidad 
Este dominio de uso y apropiación establece lineamientos orientados a:
Realizar divulgación, sensibilización, socialización y publicación  sobre temas de formación y capacitación para lograr una óptima apropiación de TI.  
Las evidencias generadas se encuentran en el enlace:
https://drive.google.com/drive/folders/17h6u-NsWB8ACByRKwa9Mr6E4xPDj7i3r
5. Proyecto Implementar Consulta Pública Información Misional
1. En el mes de julio  se reportaron los siguientes avances de la fase ejecución, se ha ejecutado el 93% del tiempo del Sprint 1, con los siguientes resultados hasta el momento:
- Iniciativa Registro Nacional de Fosas: Se documentaron las historias de usuario para el levantamiento de requerimientos, y en este momento se encuentran en refinamiento. 
Se citó la sesión con los sponsors funcionales para la validación y aprobación de los mismos.
- Iniciativa Universo de Personas PDD: Se adelantaron 4 sesiones de descubrimientos, en las cuales se logró identificar y listas las necesidades, y tener el insumo para iniciar con los requerimientos de la primera de estas necesidades, la cual consiste en visualizar los datos que hasta el momento se tienen en el Universo de PDD.
- Iniciativa Planes de Búsqueda: Se radico el memorando a la SGI para solicitar formalmente se asignen los sponsors funcionales idóneos para continuar con las sesiones de descubrimientos de esta iniciativa.
- Diseño General – Se han realizado pruebas de concepto con todas herramientas candidatas para la visualización de datos, sesiones para seleccionar las herramientas, y se ha ido refinando el diseño de alto nivel en EA.
- Se continúan las sesiones técnicas individuales con consultores en paralelo para ir cumpliendo objetivos frente al diseño general del proyecto y su formalización a través de la documentación establecida.
Evidencias:
Sesiones con el equipo funcional y entregables adicionales del proyecto
https://drive.google.com/drive/folders/1K68WF-DNYLjDdXtlXflAMrVDBboz_uOY
2. En el mes de agosto se reportan los siguientes avances de la fase ejecución, se finalizó la ejecución del Sprint 2, dando como resultado los siguientes avances:
- Iniciativa Registro Nacional de Fosas: 
Se realizó una revisión con el equipo funcional para obtener retroalimentación de las visualizaciones construidas hasta el momento, de los mapas que muestran sitios de disposición por departamento y por municipio. El equipo funcional manifestó que la dirección solicita mostrar en el portal únicamente sitios presuntos y confirmados, y hasta el momento todos los sitios son referidos, por lo tanto nos sugirieron dar prioridad a la iniciativa Universo PDD.
- Iniciativa Universo de Personas PDD:
Se finalizó la documentación de las historias de usuario para las visualizaciones de información con la cual se cuenta hasta el momento (lugar de desaparición, año de desaparición, tipo de hecho, presunto responsable, datos demográficos). Se realizó una sesión con el equipo de trabajo para facilitar el entendimiento de estos requerimientos y refinarlos. Dentro de la planeación del Sprint 3 se incluyó el desarrollo de las siguientes visualizaciones: Mapa de PDD por departamento y municipio, pirámide poblacional de PDD por edad y género, PDD por tipo de hecho y presunto responsable.
En paralelo se está avanzando con la extracción de información de personas dadas por desaparecidas de los textos descriptivos de la base de datos de la Fiscalía, y con la documentación del flujo para el cruce de fuentes de información.
- Transversal: Se realizó un acercamiento con el equipo de comunicaciones, a quienes se presentaron los mockups y quedó el compromiso que ellos los van a ajustar para que tengan los colores y fuentes utilizados en el Portal de la UBPD, y van a realizar sugerencias para mejorar su distribución y navegabilidad.
Finalizaron las pruebas de concepto de las herramientas candidatas para la visualización de datos, se realizaron mejoras de presentación de los mapas aplicando las sugerencias recibidas en la sesión de retroalimentación con el equipo funcional, y el arquitecto continúa realizando sesiones técnicas con los consultores para garantizar que se sigan cumpliendo los objetivos de cara al diseño general del proyecto y su formalización a través de la documentación establecida.
3. En el mes de septiembre  se reportaron los siguientes avances de la fase ejecución, se finalizó la ejecución del Sprint 3 dando como resultado los siguientes avances:
-Iniciativa Universo de Personas PDD:
Se han realizado algunos ajustes a las historias de usuario.
Se ha avanzado en la estructura para la ubicación de los diferentes elementos, el home, el diseño de piezas gráficas y el botón flotante del glosario con los colores y tipografía remitidas por comunicaciones.
Se ha trabajado en los ajustes de los mapas departamento y municipio, pirámide poblacional y en la gráfica por presunto responsable.
Se construyeron las vistas de base de datos pendientes de visualización y se realizó su documentación en la herramienta Enterprise Architect.
Se ha trabajado en los filtros y el ETL de las fuentes de información que nos proporcionó la SGI.
Se generó la imagen docker para publicación de los visualizadores.
Se crearon los planes de pruebas en la plataforma Azure Devops.
Se realizaron dos sesiones con el área de comunicaciones, la primera para validar la propuesta de diseño sugerida por ellos y la segunda para validar el avance de éste diseño montado en el sitio observatorio donde va a quedar la plataforma.
Se ha trabajado en el despliegue de los avances en ambiente de pruebas.
-Iniciativa Registro Nacional de Fosas: Se recibió la nueva base de datos actualizada  remitida por La SGI
-Nueva iniciativa Gestión UBPD:
Se ha trabajado en la documentación de las historias de usuario, priorización y ajustes de éstas.
Se realizó reunión con la SGI para recibir retroalimentación y  se les remitió los mockups para que nos hagan sugerencias.
-Transversal:
Se realizó la creación del container registry de Azure Devops, se ha trabajado en autenticación de éste y en subir las imágenes de docker.
Se ha realizado un proceso de limpieza y normalización de los relatos de la fiscalía para aumentar la exactitud del modelo y se ha avanzado en la segmentación del relato en oraciones por parte del científico de datos.
Evidencias:
Evidencias:
Documentos de trabajo generados durante la ejecución del proyecto
https://drive.google.com/drive/folders/1izYRQq5Co3zIaAMdNZnAN_h8bY20hdIs
Documentación de capacitaciones herramientas
https://drive.google.com/drive/folders/1Xd_5DOrbwTMfjL4o9lg5JBVKl3vqY7ow
Sesiones con el equipo funcional y entregables adicionales del proyecto
https://drive.google.com/drive/folders/1K68WF-DNYLjDdXtlXflAMrVDBboz_uOY
Sesiones de seguimiento daily scrum y planning (Documento Seguimientos_Julio_Agosto_2021.docx)
https://drive.google.com/drive/folders/1tT4ka9nRPLalXxHHAF8NkXOTP8Y3IJs8
4. Dificultades:
- Falta de tiempo en las agendas de los usuarios funcionales para la programación de las sesiones y mesas de trabajo.
- Dificultades presentadas por las herramientas de desarrollo seleccionadas para la implementación de algunos requerimientos funcionales, lo cual ha aumentado los tiempos de desarrollo
- Dedicación parcial del arquitecto, gerente de proyecto encargado y supervisor encargado inferior a la que se había planificado por razones ajenas al proyecto.
- No se contó con el tiempo necesario de los usuarios funcionales para adelantar las sesiones de descubrimiento de necesidades y requerimientos para la iniciativa de Universo de Personas dadas por desaparecidas, por lo que el avance en esta etapa fue menor al esperado.  Igualmente, no se contó con la asignación de personal funcional desde la Subdirección de gestión de información para iniciar las sesiones de descubrimiento de necesidades y requerimientos de la iniciativa de planes de búsqueda.
- Se presentaron problemas de conectividad con la red de la UBPD por cambio del firewall lo que impidió la ejecución de algunas tareas en las fechas establecidas.
</t>
  </si>
  <si>
    <t>Se sugiere establecer acciones de mejora para las dificultades presentadas en el avance del 3er corte y monitorearlas hasta que se subsanen. así mismo, se sugiere establecer un % de avance como linea base para cada uno de los proyectos y para el Plan Estratégico de Tecnologías de información (2021-2024). esto permitirá determinar que tematicas quedarán para la siguiente vigencia y cuales podrán ser culminadas en esta vigencia.</t>
  </si>
  <si>
    <t>1. Fortalecimiento Servicios Integrados TIC UBPD 2021
 - Se culminan las actividades programadas para el proyecto, dejando en operación 22 sedes con servicios de conectividad seguridad centralizada, wifi, mesa de servicio, telefonía Ip, arrendamiento de equipos, servicio de impresión, monitoreo en tiempo real, gestión global y equipo especializado de infraestructua NOC.
 - Se envió acta de cierre y se inicia el ciclo de cierre al proyecto.
 - Proyecto cerrado al 100%
 2. Gestión de Adquisiciones 2021.
 Las 20 adquisiciones planeadas, aprobadas ejecutadas / eliminadas que fueron ejecutadas al 100%, fueron:
 1. DISPOSITIVOS CIFRADOS: eliminada del plan
 Ver8 del PAA 
 2. RENOVACIÓN LICENCIAS PLANVIEW:
 Evidencias: https://drive.google.com/drive/folders/1WbouTvMojGnsqdrWBDydBwN4TGfa6cEW (ACTIVIDADES CLAVE: RFI=100%, FTECNICA =100%, 
 3. ADQUISICIÓN ESCÁNERES: 
 Evidencias: https://drive.google.com/drive/folders/1W64meDozzwkrw2WSyjvWB5pNiAqgsNUJ 
 4. RENOVACIÓN SW ASSURANCE PLUS PARA WS:
 Evidencias: https://drive.google.com/drive/folders/1GCuSk3zmhBi7ziAeDql6r5pzxOuPSrkB 
 5. ADQUISICIÓN ESTACIONES DE TRABAJO
 Evidencias en: https://drive.google.com/drive/folders/151iXnDihM6wsevFxydkS2IryX24PYs_x?usp=sharing 
 6. CREATIVE SUITE
 Evidencias: https://drive.google.com/drive/folders/150mKomXo0VyWYAFWzkL34P00sQ70Uxft?usp=sharing 
 7. ADQUISICION Y RENOVACION ARCGIS - OC68920
 Evidencias: https://drive.google.com/drive/folders/151-zJNpfl3flogB3oQm5F3_ee9rFGZ_v?usp=sharing 
 8. PDF ELEMENT
 Evidencias: https://drive.google.com/drive/folders/14w1rbBaEh7DrblpdWkkF_k4KJ77CXbZt?usp=sharing 
 9. Adquisición de Soporte para PCs
 Evidencia: https://drive.google.com/file/d/17F7BXp8KaLP-O8sWNCFVIz58rR-xeoUA/view?usp=sharing 
 10. CUSTODIA DE MEDIOS DIGITALES eliminada del plan
 Ver13 del PAA
 11. HERRAMIENTAS DE SW 
 Etapa Precontractual: Terminado por declaratoria desierta del proceso
 Evidencia: https://drive.google.com/drive/folders/13lAD4eMU7YSllaTEHScRk7y_3mLzCJ6M?usp=sharing 
 12. ARQUITECTO DE SW
 Evidencia: https://drive.google.com/drive/folders/15J5NxZbrUvJO658xMpjPNxcqMc8dju5B?usp=sharing 
 13. WINRAR
 Evidencias: https://drive.google.com/drive/folders/192vFHkG8GKac2H6cTY583DvCeP8uv8vp?usp=sharing 
 14. PIX4D
 Evidencias: https://drive.google.com/drive/folders/193Zr5Z_FQpOaMlgfWx1T8a_lIvTx-dv3?usp=sharing 
 15. TRASLADO DE SERVIDORES - eliminada del plan
 Ver 19 PAA
 16. LICENCIAS DE ADOBE – SASI-011-2021
 Evidencias: https://drive.google.com/drive/folders/1SNDDEsfGXCMcsyCQHlH7o6ht8usHlxNH?usp=sharing 
 17. SW JURÍDICO VLEX – CD-207-2021
 Evidencias: https://drive.google.com/drive/folders/1SDDRB5y1UwgJ-o2wZngvBD1ZxdzwOQyt?usp=sharing 
 18. TOKENS AZURE
 Evidencias: https://drive.google.com/drive/folders/1uZJ4BRXVrDX95zXS5aPAfPbHtIEK1DN9?usp=sharing 
 19. HERRAMIENTAS DE SW Ver2
 Evidencia: https://drive.google.com/drive/folders/13lAD4eMU7YSllaTEHScRk7y_3mLzCJ6M?usp=sharing 
 20. PDF ELEMENT – 122 –CD-209-2021
 Evidencias: https://drive.google.com/drive/folders/14w1rbBaEh7DrblpdWkkF_k4KJ77CXbZt?usp=sharing 
 3. Fortalecimiento Infraestructura TI UBPD 
 Se culminó la Fase I del proyecto donde se dejaron cerraras las siguientes actividades:
 Desarrollo del Plan Diagnóstico.
 Documento de diagnóstico de la infraestructura tecnológica en lo referente al protocolo de IPv6.
 Desarrollo del inventario de TI (Hardware, Software), incluye análisis de la nueva topología de la infraestructura actual y su funcionamiento.
 Protocolo de pruebas de validación de aplicativos, comunicaciones, plan de seguridad y coexistencia de los protocolos.
 Validación de estado actual de los sistemas de información, los sistemas de comunicaciones, las interfaces y revisión de los RFC correspondientes.
 Identificación de esquemas de seguridad de la información y las comunicaciones.
 Se establecieron las mesas de trabajo con cada uno de los grupos para aclarar los detalles técnicos por cada especialidad (Networking, Seguridad, servidores e infraestructura).
 A corte del 31 de diciembre de 2021, el proveedor solicitó la prórroga del contrato hasta el 31 de marzo de 2021, esto teniendo en cuenta que LACNIC, (Organización Uruguaya que administra el Registro de Direcciones de Internet de América Latina y Caribe) no ha realizado la entrega del pool de direcciones, y que este es un prerrequisito para continuar con las actividades de implementación del protocolo en la entidad.
 Para el caso de la implementación del fortalecimiento de la gestión del Directorio Activo 
 Se realizó la adjudicación del contrato el 01 de diciembre, donde se adelantó la contratación de las licencias cal que permiten a los usuarios la conexión con un entorno de red corporativo, así mismo se definió la contratación de la herramienta a implementar en la entidad, donde se adquirió System Center Configuration Manager como solución para el fortalecimiento del directorio activo, y el proceso de implementación y afinamiento de la herramienta se realizará en el mes de enero de 2022.
 4. Fortalecimiento Uso Y Apropiación de TI 
 El proyecto se ejecutó dejando como resultado del diseño de instrumentos e implementación de los mismos, con todos los servidores de la UBPD, proyecto terminado en octubre de 2021 y del cual se mantiene la publicación de información en materia de TI en la intranet, y esta se realiza de forma permanente. De igual manera, se publican resultados de la apropiación en materia de TI en el drive ruta uso y Apropiación, en donde todos pueden acceder como servidores de la UBPD, se realizaron entrenamientos en la herramienta gSuite WorkSpace durante los meses noviembre y diciembre de 2021 y se publicó información de interés en temas de seguridad digital, entrenamientos en uso de algunas de las herramientas implementadas en la entidad, servicios tecnológicos y material de ayuda en cuanto al uso adecuado de las herramientas de gestión de proyectos.
 5. Proyecto Implementar Consulta Pública Información Misional:
 -Se carga acta de cierre y se realizó el cierre del proyecto.
 -De conformidad con lo planeado en el desarrollo e implementación de la Fase I del Proyecto de la Plataforma digital, y considerando el resultado positivo asociado con las pruebas técnicas y de seguridad en el desarrollo de la plataforma tecnológica realizado por la Oficina de Tecnologías de Información y Comunicaciones - OTIC, y de conformidad con el resultado de las validaciones de contenido y presentación, referido a la información asociada con el Universo de Personas dadas por Desaparecidas en construcción realizada por la Subdirección de Gestión de la Información para la Búsqueda - SGI se dispuso al servicio de la ciudadanía y grupos de interés la plataforma tecnológica el día 30 de diciembre de 2021.
 -Proyecto cerrado al 100% haciendo énfasis que se toma como referencia la publicación de la iniciativa 1 (Universo Personas dadas por desaparecidas) V1.1 8 historias de Usuario.</t>
  </si>
  <si>
    <t>De acuerdo con todas las adquisiciones realizadas, se evidencia el robustecimiento de las capacidades tecnológicas de la UBPD. no obstante, para el 2022 se sugiere ejecutar los recursos disponibles durante el primer semestre de la vigencia o en su defecto, dejar listo los procesos contractuales para aquellos bienes o servicios que se requieran contratar para el 2do semestre del año. Esto permitirá liberar el presupuesto no utilizado durante la vigencia para el uso de otras necesidades requeridas por la entidad.
Se sugiere establecer el porcentaje de implementación de los proyectos y en general del Plan Estratégico de Tecnologías de Información (2021-2024). Esto permitirá conocer que necesidades serán trazadas para el resto de periodo del Plan. Así mismo, proyectarlas en el próximo anteproyecto de presupuesto 2023 y en el Marco de Gasto de Mediano Plazo del proyecto de inversión de fortalecimiento de las TICs.</t>
  </si>
  <si>
    <t>Logros: continuar con la gestión de proyectos mediante la herramienta Plan View, desarrollando el siguiente portafolio2021:
 1.Fortalecimiento Infraestructura TI UBPD
 2.Implementar Consulta Pública Información Misional
 3.Gestión de Adquisiciones 2021
 4.Implementar la primera fase del MSD para la UBPD
 5.Fortalecimiento Servicios Integrados TIC UBPD 2021
 6.Aseguramiento de las herramientas tecnológicas
 7.Fortalecimiento Uso Y Apropiación de TI
 Proyecto Gestión de Adquisiciones 2021
 Logros: Se gestionaron todas las adquisiciones identificadas y planeadas en el PAA 2021, así como las propuestas (sin previa planeación) del último trimestre, inluyendo los pagos antes de finalizar el año 2021.
 Dificultades: Demoras en la expedición de CDPs y liberaciones de recursos afectando la información del PAA, por parte de la Subdireccion Administrativa y Financiera.
 Proyecto Implementar Consulta Pública Información Misional:
 Logros:
 -Se consolida equipo de desarrollo del proyecto, realizando la vinculación de 6 contratistas dedicados al desarrollo de la plataforma.
 -Se logra articulación con las diferentes áreas involucradas en el levantamiento de la necesidad, recopilación y transformación de información requerida para el desarrollo de la plataforma.
 -Se realiza definición, diseño, implementación, pruebas y despliegue de las definiciones priorizadas relacionadas con el Universo de Personas Dadas por Desaparecidas (8 Historias de Usuario).
 -Validación y autorización previas a la publicación del portal con la Directora y el área de seguridad digital y de información de la unidad.
 -Se realiza primer despliegue productivo del portal el pasado 30/12/2021 dejando a disposición la plataforma digital al servicio de la ciudadanía y grupos de interés.
 Dificultades:
 -Conseguir todos los perfiles requeridos para el equipo de desarrollo, sólo finalizando el mes de Julio se logra consolidar el equipo de desarrollo, lo cual genera retrasos y dificultades.
 -En muchas de las historias de usuario definidas se han tenido problemas con el origen de información, ya que las fuentes se encuentran en consolidación y no se tiene la disposición inmediata.
 -No contar con la disponibilidad de tiempo requerida de las personas involucradas en las diferentes áreas para las definiciones y en algunos casos la designación incorrecta de responsables.
 -Surgen controles de cambio sobre las definiciones inicialmente planteadas y algunas de éstas muy cercanas a la salida productiva.
 -Disponibilidad parcial inferior a lo planeado de las personas de planta designadas por parte de la OTIC.
 Fortalecimiento Uso Y Apropiación de TI
 Se realizo el fortalecimiento en conocimiento y uso de las aplicaciones que conforman la Suite de Gsuite- WorkSpace
 Se implemento la divulgación de información de interes en materia de Tecnologia a través de la Intranet y en cada una de las categorías definidas (Mesa de servivio. Seguridad digital, Servicios Tecnologicos Uso y Apropiación)
 Se identificaron las fortalezas de los servidorxs de la UBPD:
 - Capacidad de expresión
 - Capacidad de creatividad
 - Destreza en uso de tecnologías (por la diversidad de herramientas y aplicaciones)
 - Habilidad para acceder a la información por diferentes canales de acceso
 - Apropiación de la información en diferentes formatos, vídeos, voces, imágenes, eliminando las barreras de localización y tiempo
 Dificultad: la no validación de disponiblidad de agendas, ocasionando cruce de eventos y por lo tanto inconvenientes par atender los todos temas asignados 
 El exceso de correos reenviados entre servidorxs, duplicando los mismos sin un valor agregado.
 Fortalecimiento Servicios Integrados TIC UBPD 2021
 Logros: Se culminan las actividades programadas para el proyecto, dejando en operación 22 sedes con servicios de conectividad seguridad centralizada, wifi, mesa de servicio, telefonía Ip, arrendamiento de equipos, servicio de impresión, monitoreo en tiempo real, gestión global y equipo especializado de infraestructua NOC.
 Dificultades: definición e implementación de las sedes territoriales y satelites por parte de la entidad, lo que conlleva a la no implementación de los servicios tecnologicos en dichas sedes en los tiempos presupuestados.
 Proyecto 30. Fortalecimiento y evolución de la Infraestructura TI para las necesidades del PETI: Este proyecto consta de la implementación del Protocolo IPv6 y del fortalecimiento de la gestión del Directorio Activo el cual presentó un avance ejecutado del 71% del proyecto general.
 Para el caso de la implementación del Protocolo IPv6: 
 Se culminó la Fase I que constituye al 78% del proyecto donde se dejaron cerraras las siguientes actividades:
 - Desarrollo del Plan Diagnóstico.
 - Documento de diagnóstico de la infraestructura tecnológica en lo referente al protocolo de IPv6.
 - Desarrollo del inventario de TI (Hardware, Software), incluye análisis de la nueva topología de la infraestructura actual y su funcionamiento.
 - Protocolo de pruebas de validación de aplicativos, comunicaciones, plan de seguridad y coexistencia de los protocolos.
 - Validación de estado actual de los sistemas de información, los sistemas de comunicaciones, las interfaces y revisión de los RFC correspondientes.
 - Identificación de esquemas de seguridad de la información y las comunicaciones.
 - Se establecieron las mesas de trabajo con cada uno de los grupos para aclarar los detalles técnicos por cada especialidad (Networking, Seguridad, servidores e infraestructura).
 - A corte del 31 de diciembre de 2021, el proveedor solicitó la prórroga del contrato hasta el 31 de marzo de 2021, esto teniendo en cuenta que LACNIC, (Organización Uruguaya que administra el Registro de Direcciones de Internet de América Latina y Caribe) no ha realizado la entrega del pool de direcciones, y que este es un prerrequisito para continuar con las actividades de implementación del protocolo en la entidad.
 - Para el caso de la implementación del fortalecimiento de la gestión del Directorio Activo se logró una ejecución del 50%:
 - Se realizó la adjudicación del contrato el 01 de diciembre, donde se adelantó la contratación de las licencias cal que permiten a los usuarios la conexión con un entorno de red corporativo, así mismo se definió la contratación de la herramienta a implementar en la entidad, donde se adquirió System Center Configuration Manager como solución para el fortalecimiento del directorio activo, y el proceso de implementación y afinamiento de la herramienta se realizará en el mes de enero de 2022.</t>
  </si>
  <si>
    <t>64. Definir la estructura del universo de personas dadas por desaparecidas</t>
  </si>
  <si>
    <t>SGTT</t>
  </si>
  <si>
    <t>Se elaboró una propuesta de estructura del universo de personas dadas por desaparecidas que contempla 55 variables de información agrupadas en datos de identidad, datos civiles y sociodemográficos, datos de ocupación y pertenencia a organizaciones o grupos, datos sobre los hechos de desaparición, datos sobre la búsqueda y datos sobre las fuentes.</t>
  </si>
  <si>
    <t>De acuerdo con la actividad, al tratarse de una estructura definida y no de una propuesta aprobada, aún no se daría por culminado su resultado, esperando en todo caso, que la propuesta sea aprobada o definida como definitiva en el 2do trimestre de la vigencia.</t>
  </si>
  <si>
    <t>Se observaron las diferentes variables que contenían las diferentes bases de datos con las que cuenta la unidad, entre estas: el registro de solicitudes, VIVANTO, SIRDEC y CNMH. Posteriormente se escogieron algunas de las variables que se consideraron útiles para tener en el universo, sobre estas se definieron reglas como la longitud y el tipo de dato, una vez definidas se presentó este documento para su revisión, el mismo fue revisado y se creó la primera propuesta de la estructura del universo.
 La propuesta fue entonces presentada y durante la presentación se realizaron algunas sugerencias de ajustes, estas sugerencias fueron acatadas y se generó una nueva versión de la propuesta de la estructura del universo. Nuevamente se presentó la estructura y esta vez fue aprobada.
 Finalmente, esta estructura fue usada para llenar tablas en la base de datos que contienen la información de las bases de: el registro de solicitudes, VIVANTO, SIRDEC y CNMH, dejando así 4 tablas con la misma estructura.
 El PDF con la estructura final se encuentra aquí.
 Las tablas y las estructuras relacionadas al Universo de Personas dadas por desaparecidas están alojadas en la instancia del motor de base de datos dispuesta para ello, guardando la seguridad y confidencialidad de la información que esta actividad lo requiere.</t>
  </si>
  <si>
    <t>La actividad tuvo cierre para este trimestre, lo anterior, considerando que se aprobó la estructura del universo de personas dadas por desaparecidas definida. 
 Se sugiere evaluar el contenido de las 4 bases de datos utilizadas, específicamente para los datos que no fueron cargados bajo esta estructura, en todo caso, garantizando que no se quede por fuera información relevante durante el proceso de validación del Universo de PDD. En este mismo orden, se sugiere documentar para el tercer trimestre que variables no fueron escogidas y las cifras que finalmente no fueron cargadas al universo definitivo por cada base de datos.</t>
  </si>
  <si>
    <t>La actividad terminó en el trimestre pasado</t>
  </si>
  <si>
    <t>La actividad finalizó el periodo anterior</t>
  </si>
  <si>
    <t>La actividad finalizó en el segundo trimestre</t>
  </si>
  <si>
    <t>La definición de la estructura del universo fue insumo fundamental para disponer de la versión actual del universo de personas dadas por desaparecidas con un total de 99.235, que continuará actualizándose con base en la verificación de las diferentes fuentes de información existentes pendientes de ser depuradas.</t>
  </si>
  <si>
    <t>65. Depurar la información de fuentes de información que se determinen, para establecer el universo de personas dadas por desaparecidas.</t>
  </si>
  <si>
    <t xml:space="preserve">Se realizó una depuración de la información del RSB, esto fue necesario para ser usada por el robot creado por OTIC y así transferir los datos de las hojas de cálculo de Google a los formularios de KOBO para que se puedan ver los historicos y permitir hacer modificaciones. De igual manera se anotaron ajustes a hacer en los datos y en las tabla de la base de datos.
Se definió la estructura de la tabla con las variables que van hacer parte del Universo
</t>
  </si>
  <si>
    <t>Es necesario determinar si la depuración llevada a cabo corresponde únicamente al Registro de Solicitudes de Búsqueda o si tambien incluye las fuentes de información, tal y como lo solicita la actividad.</t>
  </si>
  <si>
    <t>Durante la ejecución de la actividad 65, específicamente al momento de mejorar la calidad de datos de las diferentes tablas, se observaron ciertas pasos que deben realizarse en las bases y sus variables. Con lo observado en este ejercicio se está construyendo el documento para el tratamiento de datos.</t>
  </si>
  <si>
    <t>La información reportada en esta actividad no permite entender si la depuración que se registra en el avance no afecta en algo la información consignada para el indicador 10, correspondiente a los 98.820 Registros depurados que ingresan al Universo de personas dadas por desaparecidas con corte al 30 de junio. En este orden, la pregunta es. ¿Los 98.820 registros ya depurados pueden tender a la baja luego de los procesos de validación anotados en esta actividad?
 También se sugiere establecer si adicionalmente a las 4 bases de datos identificadas y validadas, existen otras posibles para cotejo y validación.
 Finalmente, se informa, que el documento remitido como soporte "Conceptualización y Delimitación del Alcance del Capítulo Especial del Registro Nacional de Desaparecidos exclusivamente para el Universo de Personas dadas por Desaparecidas en el contexto y en razón del conflicto armado" no permite entender cómo se relaciona con el tratamiento de datos mencionado en el avance de la actividad. En este sentido, se sugiere orientar el avance, explicando cómo el documento contribuye con la depuración de la información de fuentes de información o que se obtiene con el mismo.</t>
  </si>
  <si>
    <t>Se preparó la información de las solicitudes de búsqueda de diferentes organizaciones de la sociedad civíl que ICMP recogió es su sistema de información para ser trasladado en el Registro de Solicitudes de Búsqueda en la estructura de robot para ser migrados de manera masiva.
Se retomó el proyecto de establecer el universo de personas dadas por desaparecidas con Equitas, se llevaron a cabo dos reuniones en las que Equitas ha presentado el avance sobre el algoritmo de comparación.
En la actividad 66. "Depurar información de fuentes de información que se determinen, para establecer el universo de personas dadas por desaparecidas." se avanzó en la construcción de algoritmos para la depuración de las siguientes fuentes secundarias: Instituto Nacional de Medicina Legal -Registro Nacional de Desaparecidos, Unidad para las Víctimas- RUV, Fiscalía General de la Nación- SPOA, Fiscalía General de la Nación- SIJUF. En la siguiente ruta pueden consultarse los avances: aquí
En la actividad 67. "Integrar información depurada en la estructura del universo de personas dadas por desaparecidas."  se realizaron reuniones de socialización y discusión de la metodología para la integración de las fuentes de información sobre personas desaparecidas. La retroalimentación de diferentes instancias sobre los detalles técnicos del procedimiento fueron incorporadas al anexo técnico que describe el procedimiento de integración utilizado. En la siguiente ruta puede consultarse: aquí
Por último, se realizaron sesiones de trabajo con el equipo de la OTIC para diseñar y construir las visualizaciones correspondientes en la página Web de la UBPD.
Se realizó el cargue de 41 archivos de la JEP que contiene información de 18 fuentes distinta. Este proceso se realizó desde los archivos tipo Parquet entregados por la JEP y se ingresaron en la base de datos del servidor de hiperconvergencia, posteriormente fueron migrados a la base de datos de UNIVERSO para su uso por los técnicos correspondientes. aquí.
Con base la estructura del universo que se encuentra en el capítulo especial se realizó la transformación de la misma en varias tablas con el fin de tener una estructura de base de datos que tenga hasta tercera forma normal. Adjunto está la primer versión del modelo resultante aquí.</t>
  </si>
  <si>
    <t xml:space="preserve">El reporte de avance hace referencia a las fuentes de información gestionadas durante el periodo, tales como Comisión Internacional sobre Personas Desaparecidas, Equitas, Instituto de Medicina Legal, Unidad para las Victimas, Fiscalia, JEP, entre otras. 
Se recomienda separar los avances correspondientes a cada actividad con el fin de evitar confusiones porque aunque son secuenciales, tienen alcances diferentes. </t>
  </si>
  <si>
    <t>Se realizaron procesos de depuración en el Registro de Solicitudes de Búsqueda para corregir los problemas de calidad, consistencia, completitud, legibilidad, veracidad, exactitud, unicidad e integridad de los datos así como procedimientos para corregir los datos incorrectos, imprecisos, duplicados o no válidos. Esto se hizo tanto a demanda de los usuarios finales como de procesos de validación de información internos</t>
  </si>
  <si>
    <t xml:space="preserve">En el seguimiento reportado se hace referencia a la gestión realizada por la UBPD en cuanto a la depuración del Registro de Solicitudes de Búsqueda como la fuente de información disponible por la Unidad como insumo para que en conjunto con otras fuentes provistas por el Sistema Integral para la Paz se lograra construir la version actual del Universo de Personas dadas por Desaparecidas que continuará en permanente actualización.
</t>
  </si>
  <si>
    <t>Debido a que la mayoría de las fuentes que alimentan el Universo de Personas Dadas por Desaparecidas no es información generada por la UBPD se hace complejo el homologar las diferentes variables y categorías, lo que pone un reto importante a la hora de depurar dicha información, por otro lado frente a la información proveniente del Registro de Solicitudes de Búsqueda, hay procedimientos que son complejos de hacer, y los cambios frente a la calidad y unicidad toman más tiempo del deseado
En cuanto a los logros se alcanzó a integrar la versión 2 del universo con un total de 99.235 Personas Dadas por Desaparecidas incluídas.</t>
  </si>
  <si>
    <t>66. Integrar información depurada en la estructura del universo de personas dadas por desaparecidas.</t>
  </si>
  <si>
    <t>Se realizó con ayuda de OTIC la ejecución del robot para integrar los datos del RSB a la base los formularios de KOBO  (KoBoToolbox es un conjunto de herramientas para la recopilación de datos de campo para su uso en entornos desafiantes. Es un software  libre y gratuito) y la base de datos en el servidor de la unidad.
Se pobló la estructura del Universo propuesta con información de Personas Dadas por Desaparecidas registradas en el Registro de Solicitudes de Búsqueda que por la información recibida en la solicitud se determina que harán parte del Universo</t>
  </si>
  <si>
    <t xml:space="preserve">
El avance rinde cuenta del cumplimiento de la actividad, no obstante, se recomienda evaluar con la asesora de seguridad de la información los riesgos de utilizar KoBoToolbox, siendo esta una herramienta libre y gratuita. ¿Que grado de vulnerabilidad tiene y tuvo el cargue de la información?</t>
  </si>
  <si>
    <t>Se realizó el primer ejercicio de integración del Universo de Personas Dadas por Desaparecidas en este primer momento se usaron las bases entregadas por la JEP y se compararon contra el Registro de Solicitudes de Búsqueda, dando un resultado de 98.820 personas únicas</t>
  </si>
  <si>
    <t>Se sugiere incluir en el avance cualitativo si la información contenida en las bases de datos únicamente hacen alusión a los casos que han sido registrados por la JEP y la UBPD, o si la base del Registro de Solicitudes de Búsqueda ya cuenta con alguna otra información relacionada con bases de datos por ejemplo del INMLCF, FGN o del CNMH, lo anterior, considerando que no es claro si los 98.820 son exclusivos y hace falta aún incluir los de otras bases de datos, o si por el contrario, esta cifra ya incluye todo el proceso de depuración que han venido realizando los últimos años.
 Se entiende que la información es confidencial y reservada, no obstante, si es necesario soportar dichas cifras mediante gráficos, tablas dinámicas o cual otro medio que permita evidenciar y resumir la cantidad registrada.</t>
  </si>
  <si>
    <t>Se generó una nueva versión de la tabla de registro de solicitudes para la base de datos de UNIVERSO_PDD, agregando los campos de fecha de nacimiento de la persona dada por desaparecida.</t>
  </si>
  <si>
    <r>
      <rPr>
        <sz val="9"/>
        <color theme="1"/>
        <rFont val="Arial"/>
      </rPr>
      <t xml:space="preserve">Se recomienda revisar el avance reportado en la actividad 65 que hace referencia a la actividad 66: </t>
    </r>
    <r>
      <rPr>
        <i/>
        <sz val="9"/>
        <color theme="1"/>
        <rFont val="Arial"/>
      </rPr>
      <t xml:space="preserve">"se realizaron reuniones de socialización y discusión de la metodología para la integración de las fuentes de información sobre personas desaparecidas. La retroalimentación de diferentes instancias sobre los detalles técnicos del procedimiento fueron incorporadas al anexo técnico que describe el procedimiento de integración utilizado.". </t>
    </r>
    <r>
      <rPr>
        <sz val="9"/>
        <color theme="1"/>
        <rFont val="Arial"/>
      </rPr>
      <t xml:space="preserve">Lo anterior no se encuentra incorporado en este seguimiento. </t>
    </r>
  </si>
  <si>
    <t>Se generó la versión 2 del Universo de Personas Dadas por Desaparecidas en las que se acogieron algunas de las recomendaciones hechas por la JEP a la primera versión del universo. Actualmente se está trabajando junto con la consultoría financiada por la Organización Internacional para la Migraciones - OIM con Equitas, en mejoras del procedimiento de integración de información, lo que permitirá cubrir las oportunidades de mejora que se han detectado.</t>
  </si>
  <si>
    <t xml:space="preserve">De acuerdo con los seguimientos realizados a la actividad se observa el avance en la integración de información depurada para obtener la versión actual del Universo de Personas dadas por Desaparecidas. </t>
  </si>
  <si>
    <t>Se logra generar la segunda versión del Universo con un total de 99.325 Personas Dadas por Desaparecidas
Se empieza a generar un procedimiento que es escalable y actualizable de las metodologías de integración de información
La principal dificultad se centra en la falta de información que contribuya al universo de fuentes secundarias ya que el Universo se crea a partir de variables que otras fuentes no consideraban
Otra dificultad es que la metodología de integración de información del universo está en constante evolución, si bien en esta versión las actualizaciones fueron pocas, ésta seguirá adaptando los cambios de las oportunidades de mejoras encontradas</t>
  </si>
  <si>
    <t>67. Gestionar la aprobación del capítulo especial del RND.</t>
  </si>
  <si>
    <t>Se tiene la primera versión de la Propuesta Capítulo Especial Universo-RND.</t>
  </si>
  <si>
    <t>Es importante considerar que esta actividad tiene fecha máxima de culminación el 30 de junio, por lo anterior, la aprobación se debe gestionar durante el 2do trimestre del año.
¿La propuesta del capítulo debe ser sometida a participación ciudadana? o se realiza directamente en el marco del Convenio con el INMLCF? Para el avance, se sugiere incluir los logros, dificultades y pormenores requeridos para llevar a cabo el trabajo.</t>
  </si>
  <si>
    <t>Se preparó la propuesta de Conceptualización y Delimitación del Alcance del Capítulo Especial del Registro Nacional de Desaparecidos exclusivamente para el Universo de Personas dadas por Desaparecidas en el contexto y en razón del conflicto armado y en el marco del comité técnico coordinador del convenio 159 se celebró una reunión en donde se expuso y aprobó dicha propuesta y se iniciaron los acercamientos técnicos para definir las fases de su implementación.
 Dando por finalizada la actividad.</t>
  </si>
  <si>
    <t>Es necesario evaluar si con la entrega y aprobación del documento denominado "propuesta de Conceptualización y Delimitación del Alcance del Capítulo Especial del Registro Nacional de Desaparecidos" se alcanza realmente a culminar la actividad, lo anterior, considerando que, lo que realmente se estaba requiriendo era la aprobación del capítulo, mas no de un documento de conceptualización y delimitación. En este caso, se sugiere establecer junto con la Subdirección General Técnica y Territorial las expectativas relacionadas para este tema durante la presente vigencia.
 Por otra parte, no se evidencia la aprobación del tema mediante alguna sesión de trabajo, acta o documento soporte adicional al PDF enviado.</t>
  </si>
  <si>
    <t>Actividad finalizada el pasado trimestre.</t>
  </si>
  <si>
    <t>Actividad finalizada en periodo anterior.</t>
  </si>
  <si>
    <t>Actividad finalizada en el segundo trimestre</t>
  </si>
  <si>
    <t>Es importante señalar que se crearon los enlaces de las 3 estadisticas asociadas al Sistema de Información Misional -SIM relacionadas con los resultados del Universo de Personas dadas por Desaparecidas dentro de la página web del Insituto Nacional de Medicina Legal y Ciencias Forenses - INMLCF: mapa de personas dadas por desaparecidas, personas dadas por desaparecidas según caracteristicas demográficas y , personas dadas por desaparecidas de acuerdo con el hecho de desaparición, tal como se puede evidenciar en el siguiente enlace: https://www.medicinalegal.gov.co/rnd-registro-de-desaparecidos</t>
  </si>
  <si>
    <t>68. Gestionar la instalación de la infraestructura tecnológica en el INMLyCF</t>
  </si>
  <si>
    <t>Se encuentra en trámite de firma el comodato que permitirá entregar al INMLCF la infraestructura tecnológica adquirida por la UBPD en la vigencia 2020, con el fin de que el contratista realice la instalación de dichos bienes en la sede del INMLCF. 
La solicitud contractual se radicó ante la Secretaria General - Oficina de Contratos, el pasado 26 de marzo de 2021 con memorando 2000-3-202101888 .</t>
  </si>
  <si>
    <t>Se sugiere remitir este comodato a la Oficina Asesora Jurídica para efectos de que sea evaluado desde su perspectiva, lo anterior, considerando el uso de los equipos, su disposición, autorizaciones y permisos de ingreso, confidencialidad, entre otros aspectos jurídicos que puedan ser evaluados.
Finalmente, cabe precisar que esta actividad debe llevarse a cabo antes de culminar el segundo trimestre de 2021, por lo anterior, es pertinente que consideren dentro de los tiempos de entrega e instalación estos trámites en pandemia.</t>
  </si>
  <si>
    <t>El contrato de comodato fue suscrito el pasado 9 de abril, bajo el número 107-2021-UBPD. En este orden, el INMLCF procedió a realizar el trámite de incorporación de los bienes en su póliza Global y el 7 de mayo el contratista UNIÓN TEMPORAL HIPER G-S 2020 realizó la entrega de los mismos en la sede del INMLCF e inició el proceso de instalación y de configuración de las herramientas.
 En el marco de la ejecución del contrato 232-2020 mediante cual se adquirió la infraestructura tecnológica, la unión temporal en coordinación con la UBPD y el INMLCF ha venido ejecutando las actividades previstas, en este sentido, para periodo rendido, se tiene un importante avance en la ejecución del proyecto teniendo dentro de los logros más importantes la finalización de la instalación, configuración y puesta en marcha de la infraestructura de hiperconvergencia adquirida por la UBPD.
 Una vez culminada la puesta en marcha conjuntamente se ha venido avanzando en la migración de las maquinas definidas por la UBPD hacia la nueva infraestructura, teniendo a la fecha un avance del 95% en dicha migración. Sin embargo, el proceso de migración ha sido más lento de lo esperado, debido a que las máquinas que se están migrando actualmente se encuentran en operación y se ha requerido realizar la migración en horarios especiales dentro de ventanas de mantenimiento, razón por la cual está actividad se ha extendido.
 En tal virtud, el dia 30 de junio de 2021 se suscribio prorroga al contrato 232-2020 con el fin de concluir exitosamente la migración de las máquinas, y poder dar inicio a la inclusión de los registros depurados de PDD, en el sistema del INMLCF a través del capítulo especial del Registro Nacional de Desaparecidos.
 Adicionalmente se preparó la propuesta de conceptualización del capítulo especial y en el marco del comité técnico coordinador del convenio 159 se celebró una reunión en donde se expuso y aprobó dicha propuesta y se iniciaron los acercamientos técnicos para definir las fases de su implementación.</t>
  </si>
  <si>
    <t>Se evidencia la secuencia lógica de acciones para llevar a cabo la actividad. El avance cualitativo es nutrido y permite entender todo el trabajo que vienen desarrollando con el INMLCF para poder implementar el capítulo.
 Se sugiere tener presente los lineamientos que se han generado para temas de seguridad de la información y migración de la misma.</t>
  </si>
  <si>
    <t>Se concluyo exitosamente la migración de las maquinas definidas por la UBPD hacia la nueva infraestructura, teniendo a la fecha un avance del 100% en dicha migración. Con lo que se concluye esta actividad.
Por medio de esta ejecución la UBPD apoyó al INMLCF en el fortalecimiento de su infraestructura tecnológica con el propósito de materializar el intercambio y procesamiento de información asociada al capítulo especial en el registro único entre las dos entidades. Este contrato permitió fortalecer y optimizar el proceso de búsqueda de las personas dadas por desaparecidas en el contexto y razón del conflicto armado, específicamente para fortalecer el Sistema de Información de Cadáveres y Desaparecidos, que soporta el Registro Nacional de Desaparecidos, agilizando los tiempos de respuesta que permiten mejorar la prestación de los servicios solicitados por la ciudadanía, autoridades judiciales y las diferentes entidades que interactúan con el sistema y perfeccionar la infraestructura que soporta el acceso a la información de los casos relacionados con situaciones de desaparición, así como a las estadísticas de circunstancias de violencia, las cuales son actualizadas de manera permanente en los sistemas de información, reduciendo los tiempos de consulta de los usuarios en el sistema.</t>
  </si>
  <si>
    <t>De acuerdo con los avances presentados, la gestión de la instalación de la infraestructura tecnológica de hiperconvergencia en el INMLCF, se culminó en el segundo periodo, tal y como estaba previsto en la programación de la actividad. Durante el tercer periodo, se da cuenta de la finalización de la migración de las maquinas de la UBPD hacia la nueva infraestructura. Este avance da cuenta del alto impacto de la actividad para la gestión institucional y para el proceso de busqueda.</t>
  </si>
  <si>
    <t>Actividad concluida en el segundo trimestre</t>
  </si>
  <si>
    <t>El contrato 232-2020 mediante cual se adquirió la infraestructura tecnológica, finalizó su ejecución el 23 de julio, quedando instalada y configurada toda la infraestructura de hiperconvergencia tecnológica de hadware y software en el Instituto Nacional de Medicina Legal y Ciencias Forenses - INMLCF para el intercambio de información y fortalecimiento del Registro Nacional de Desaparecidos.</t>
  </si>
  <si>
    <t>69. Gestionar la implementación del capítulo en las instalaciones del INMLCF.</t>
  </si>
  <si>
    <t>Se recibió la infraestructura tecnologica , se avanza en el comodato del Instituto Nacional de Medicina Legal y Ciencias Forenses.</t>
  </si>
  <si>
    <t>Se sugiere evaluar si esta actividad alcanza a culminarse en los tiempos previstos, lo anterior, considerando que aún no ha sido suscrito el comodato y no se han instalado los equipos en el INMLCF y culmina para el 30 de junio de 2021.
Así mismo, se sugiere brindar un avance en términos de logros y dificultades, los cuales permiten dar un contexto mas preciso y orientan a tomar acciones preventivas durante la gestión</t>
  </si>
  <si>
    <t>Se han tenido reuniones con el INMLCF para el levantamiento de requerimientos que cumplan con la implementación del capítulo especial del RND. (reuniones los miercóles de 10 a 12)</t>
  </si>
  <si>
    <t>De acuerdo con las fechas previstas para esta actividad, no se dio cumplimiento al cometido esperado, lo anterior, considerando que la gestión para la implementación aún continua, incluyendo la instalación y configuración de equipos. 
 Se sugiere precisar el alcance de esta implementación. ¿En qué hito o momento se consideraría implementado? Así mismo, determinar si las fechas previstas para la implementación requieren ajuste en la vigencia.</t>
  </si>
  <si>
    <t xml:space="preserve">Se trabaja en la implementación del capítulo especial en el Registro Único de Desaparecidos a través de mesas técnicas conjuntas donde: i)  La UBPD está en el proceso de contratar un documentador que solicitó el INMLCF en virtud a que durante el proceso de desarrollo de software, es necesario que se documenten las acciones que se realicen en el marco del ciclo de desarrollo de software por parte del INMLCF. Los productos técnicos a desarrollar deben permitir registrar las acciones técnicas implementadas asociadas con el desarrollo del capítulo especial del RND administrado por el INMLCF, exclusivamente para el universo de PDD en el contexto y en razón del conflicto armado. ii) La UBPD  diseño, desarrollo y probó un modelo relacional basado en la tabla que identifica las variables que contiene los datos del universo de PDD. iii) La UBPD  género la versión 2.0 del universo de PDD que contiene  99.697 registros únicos de PDD. Esta versión es el resultado de la comparación de  91.000 registros de la JEP y 12.000 registros del Registro de solicitudes. </t>
  </si>
  <si>
    <t>Esta actividad se encontraba programada para el primer semestre pero se tomará toda la vigencia y no se realizó solicitud de ajuste.
Se reitera la sugerencia del periodo pasado acerca de ¿En qué hito o momento se consideraría implementado?
Verificar la coherencia con los valores del Universo de PDD registrados en el avance del Indicador No. 10</t>
  </si>
  <si>
    <t>Se realizaron ajustes sobre el modelo de base de datos del capítulo especial. 
Fueron creadas las listas de dominio para usarse dentro de la base de datos.  
Se consolidó el diagrama de la base de datos para el universo que se había generado previamente.
Se pobló la base de datos con los primeros 100 registros que se consideraron más completos.
El INMLCF solicitó a la UBPD enviar los datos en una archivo plano y no utilizar la base de datos construida.
Luego de recibir la estructura del archivo plano dada por el INMLCF se ingresaron los datos del capítulo especial a ésta y fue enviada al INMLCF: primeramente una muestra  de 100 registros y posteriormente la cantidad completa.
El INMLCF indicó que el archivo enviado no presentó problemas de estructura y se pudo realizar su cargue exitosamente.
Luego de realizar una validación con el INMLCF se ajustó el query en base de datos que detectaba las PDDs ya incluidas en el SIRDEC, con esta nueva información se generó una nueva versión del archivo plano para ser cargado en el capítulo especial, este fue enviado al INMLCF y a la fecha de este informe los datos del capítulo especial gestionado por la UBPD ya estan incluidos en la base de datos del INMLCF.
Adicionalmente, se crearon los enlaces de las 3 estadisticas asociadas al proyecto 10 relacionadas con los resultados del universo de PDD dentro de la página web del INMLCF.</t>
  </si>
  <si>
    <t>Se describe la gestión realizada para implementar el capítulo especial en las instalaciones del Instituto Naconal de Medicina Legal y Ciencias Forenses - INMLCF. Adicionalmente, los soportes dan cuenta de las reuniones y los correos intercambiados entre la UBPD y el INMLCF, además de la puesta en funcionamiento del capítulo especial.</t>
  </si>
  <si>
    <t>Logros:
Generar una nueva versión de los datos para el capítulo especial del INMLCF.
Cargar las estadísticas del universo de PDD gestionada por la UBPD en su primera fase, mediante un micrositio embebido dentro del portal WEB del Registro Nacional de desaparecidos del INMLCF.
Dificultades:
El procesamiento de calidad de datos de la base de datos para la depuración de registros repetidos en la base de datos del SIRDEC.</t>
  </si>
  <si>
    <t>70. Migrar los registros del Universo de personas dadas por desaparecidas.</t>
  </si>
  <si>
    <t xml:space="preserve">En el periodo a reportar no se presenta avance porque estamos realizando el tramite con la colsultoría que realiza la instalación de la infraestructura en el INMLCF. </t>
  </si>
  <si>
    <t>El avance guarda concordancia con las fechas y los temas previstos en las anteriores actividadas, se esperan resultados en el segundo semestre de 2021</t>
  </si>
  <si>
    <t>En el periodo a reportar no se presenta avance, teniendo en cuenta que estamos culminando la instalación y configuración de equipos adquiridos con el contrato 323-2020 (Infraestructura tecnológica) en la sede del INMLCF. Esto en concordancia con lo senalado en la actividad 68.</t>
  </si>
  <si>
    <t>Se espera que para el tercer corte se inicie la migración de la información al capítulo especial del RND. Para tal fin, se sugiere evaluar el proceso con el asesor (a) de seguridad de la información, así como establecer controles para mitigar riesgos asociados a la perdida de información durante el proceso.</t>
  </si>
  <si>
    <t>En el periodo a reportar no se presenta avance, teniendo en cuenta que a la fecha el capítulo está en proceso de implementación, esto en concordancia con lo señalado en la actividad anterior.</t>
  </si>
  <si>
    <t>La actividad se realizará en el cuatro trimestre. Se recomientda agilizar la gestión teniendo en cuenta que se acerca el cierre de la vigencia y por lo tanto la fecha de finalización de la actividad.</t>
  </si>
  <si>
    <t xml:space="preserve">Durante el trimestre se realizaron reuniones entre la UBPD y el INMLCF con el fin de coordinar la implementación de capítulo especial del Registro Nacional de Desaparecidos.
i.        Se realizaron ajustes sobre el modelo de base de datos del capítulo especial y fueron creadas las listas de dominio para usarse dentro de la base de datos. 
ii.        Se consolidó el diagrama de la base de datos para el universo que se había generado previamente. 
iii.        Se pobló la base de datos con los primeros 100 registros que se consideraron más completos. iv. Luego de realizar la validación de los registros con el INMLCF se ajustó el query en base de datos que detectaba las PDDs ya incluidas en el SIRDEC, y se incluyeron los restantes en la base de datos del INMLCF. 
En virtud de lo anterior, el 15 de diciembre de 2021 se remitió al INMLCF la información anteriormente descrita, para su cargue y disposición a través de la infraestructura hiperconvergente adquirida por la UBPD y entregada en comodato al Instituto.
Es importante señalar que de los 99.235 registros únicos de personas dadas por desaparecidas depurados por la UBPD, 51.809 corresponden a PDD nuevas para el INML, los 47.426 restantes ya se encontraban en el registro del INMLCF es decir ya tenían información de esa PDD; adicionalmente se remitieron 1.928 registros de personas que buscan (PD). 
Por último es importante señalar que se crearon los enlaces de las 3 estadisticas asociadas al proyecto 10 del SIM relacionadas con los resultados del universo de PDD dentro de la página web del INMLCF, tal como se puede evidenciar en el siguiente enlace: https://www.medicinalegal.gov.co/rnd-registro-de-desaparecidos
</t>
  </si>
  <si>
    <r>
      <rPr>
        <sz val="9"/>
        <color theme="1"/>
        <rFont val="Arial"/>
      </rPr>
      <t xml:space="preserve">De acuerdo con el reporte de seguimieto de la actividad se evidencia el cumplimiento de la migración del Universo de Personas dadas por Desaparecidas al Capítulo Especial del Registro Nacional de Desaparecidos que puede ser consultado en el enlace: </t>
    </r>
    <r>
      <rPr>
        <u/>
        <sz val="9"/>
        <color rgb="FF1155CC"/>
        <rFont val="Arial"/>
      </rPr>
      <t>https://www.medicinalegal.gov.co/rnd-registro-de-desaparecidos.</t>
    </r>
    <r>
      <rPr>
        <sz val="9"/>
        <color theme="1"/>
        <rFont val="Arial"/>
      </rPr>
      <t xml:space="preserve"> 
Además se evidencia la creación de los enlaces a las estadísticas de: mapa de personas dadas por desaparecidas, personas dadas por desaparecidas según caracteristicas demográficas y , personas dadas por desaparecidas de acuerdo con el hecho de desaparición.
</t>
    </r>
  </si>
  <si>
    <t>Logros:
Generar una nueva versión de los datos para el capítulo especial del INMLCF.
Cargar las estadísticas del universo de PDD gestionada por la UBPD en su primera fase, mediante un micrositio embebido dentro del portal WEB del Registro Nacional de desaparecidos del INMLCF.
Dificultades: 
No fue posible contratar el documentador. Las dos veces que se tuvo la persona y se iba a realizar la vinculación, ellos rechazaron el cargo. Se llegó al acuerdo con el INMLCF de que se distribuyeran las funciones entre las dos entidades. 
El procesamiento de calidad de datos de la base de datos para la depuración de registros repetidos en la base de datos del SIRDEC.</t>
  </si>
  <si>
    <t>71. Identificar y clasificar las fuentes no estructuradas para la sistematización de información relacionada con sitios de disposición de cuerpos.</t>
  </si>
  <si>
    <t>Para el proyecto de sistematización que inició en febrero se identificaron como fuentes no estructuradas, aquellas correspondientes a los diagnósticos de cementerios para completar la información relacionada con las nuevas variables identificadas y ajuste de información con errores para 485 cementerios. Esta información ya se ajustó y completó.
Por otro lado, se cuenta con la información de organizaciones sociales que se identificaron para sistematizar y actualmente se realiza la preclasificación de los documentos de Corporación Jurídica Libertad y Colectivo Orlando Fals Borda, para este último se consultó con el ET Villavicencio. Se realizó la asignación a los profesionales del equipo para su preclasificación, clasificación y sistematización</t>
  </si>
  <si>
    <t xml:space="preserve">El avance en esta actividad permite sustentar el trabajo con cementerios y organizaciones sociales identificadas, no obstante, se debe evaluar toda la información relacionada con sitios de disposición de cuerpos diferentes a cementerios, por ende, se sugiere evaluar el contexto de la actividad, lo avanzado y las fechas previstas para el desarrollo de la actividad (30 de abril de 2021). </t>
  </si>
  <si>
    <t>En el mes de mayo finalizó la II etapa del proyecto de sistematización de fuentes no estructuradas. Como resultado del mismo se obtuvieron en total 969 sitios de disposición de cuerpos y 761 PDD posiblemente asociadas a los mismos. Del total de sitios se ha venido realizando la georreferenciación de 525 siitos. Por otro lado, se realizó la gestión para la continuidad del equipo de sistematización, y la contratación de nueos profesioanles que apoyan la sistemtatizaciónpara lo cual el 15 de junio se incorporaron los contratistas que dan continuidad al proyecto de sisetmatización. Para esta tercera etapa, se cuenta con información de las asociaciones campesinas, organizaciones de la sociedad civil, el Ministerio de Defensa, JEP, CNHM.</t>
  </si>
  <si>
    <t>Es necesario que mejoren los controles para el suministro de información, lo anterior, considerando que el soporte remitido para este seguimiento cuenta con información confidencial y/o reservada. "Propuesta_Instrumento_Validación_FNE_General". Se sugiere incluir otro tipo de evidencias que no permitan llegar a ese nivel de detalle, como por ejemplo Gráficas, tablas dinámicas o resumen de cifras globales o históricos de gestión en su defecto.
 De acuerdo con el avance descrito, se daría por terminada la gestión de esta actividad.</t>
  </si>
  <si>
    <t>En el mes de Junio se incorporó el equipo de siete contratistas por parte de la UBPD para el proyecto de sistematización, y en el mes de julio se incorporaron los restantes cuatro por parte del cooperante MSI gestión que se realizó en conjunto con la OCI. Durante este periodo se han identificado y clasificado en total 1966 fuentes no estructuradas correspondientes principalmente a Organizaciones de la Sociedad Civil, JEP, Ministerio del Interior, Ministerio de Defensa, Unidad de Restitución de Tierras. (Consolidado Estadísticas FNE).</t>
  </si>
  <si>
    <t>Aunque la actividad se encontraba programada para finalizar en el primer semestre, se continúa gestionando a lo largo de la vigencia. Se adjuntan los soportes.</t>
  </si>
  <si>
    <t>Se finalizó en el periodo la identificación de las fuentes secundarias para un total de 6289 fuentes que se identificaron y clasificaron para el proceso de sistematización de información de sitios de disposición de cuerpos en el segundo semestre del 2021.</t>
  </si>
  <si>
    <t>El seguimiento periódico de la actividad permite evidenciar el cumplimiento de la misma. Se recomienda tener en cuenta la programación de fechas para la realización de actividades considerando las holguras de tiempo requeridas.</t>
  </si>
  <si>
    <t>Como principal logro se tiene el incremento en la preclasificación de las fuentes para su sistematización, a la fecha se identificaron y procesaron 9877 fuentes no estructuradas.
Una de las dificultades presentadas para la clasificación tiene que ver con el estado del documento y los documentos duplicados con nombres diferentes.</t>
  </si>
  <si>
    <t>72. Sistematizar y consolidar la información en el RNFCIS.</t>
  </si>
  <si>
    <t>Se completó y ajustó la información para 139 cementerios, con lo cual se completa la matriz para los 485 cementerios de los diagnósticos realizados por el Ministerio del Interior. Se georreferenciaron 65 sitios de disposición de cuerpos correspondientes a los identificados en fuentes no estructuradas, los cuales se ingresaron a la GDB (Geodata base - base de datos geográfica) del proyecto de sistemtaitzación. Estos serán migrados a la GDB corporativa del RNFCS una vez se tenga estabilizada la base de datos.</t>
  </si>
  <si>
    <t>¿Cuales han sido los principales logros y dificultades para sistematizar y consolidar la información en el RNFCIS?. Se sugiere ligar el RNFCIS.y los Planes Regionales de Búsqueda, de tal forma, que puedan sacar un mejor provecho de la información y lugares allí contenidos.</t>
  </si>
  <si>
    <t>Se llevó a cabo el proceso de homologación de las bases de información de sitios de disposición de cuerpos de FNE y cementerios, a la base de datos del RNFCIS, se realizaron las pruebas de migración y realizaron los ajustes al modelo de datos. Por otro lado, se realizó el modelamiento de información para exhumaciones sobre la base de datos del RNFCIS, y se llevaron a cabo las pruebas de migración de datos. Como resultado de ello, se debe ajustar el modelo para realizar el cargue masivo de datos. Por otro lado, se realizaron las jornadas de capacitación en la herramienta de registro a los ET, a fin de motivar el registro de información de sitios. A la fecha de cierre del segundo trimestre se registraron en total 261 sitios de disposición de cuerpos, de un esperado de 300 sitios. Consulta dashboard a 30 de junio</t>
  </si>
  <si>
    <t>De acuerdo con el avance, se sugiere establecer cronogramas de trabajo para que los equipos territoriales registren la información faltante en la base de datos del RNFCIS. De esta forma, garantizarán que el proceso cuente con trazabilidad de registro, planeación del ingreso, seguimiento y control durante el ejercicio de registro. así mismo, se tenga un inventario de cuantos registros debe incluir cada equipo territorial en lo que resta de la vigencia. Toda esta planeación permitirá leer las dificultades, logros y toma de decisiones durante el proceso de cargue.
 Finalmente, se sugiere establecer si existen planes para visitar cementerios o lugares donde se presuma existan PDD. Esto con el fin de continuar con la actualización y mejora permanente del RNFCIS.</t>
  </si>
  <si>
    <t>Se llevó a cabo la sistematización de 2566 registros provenientes de posibles sitios de hallazgo en solicitides de búsqueda. Instrucción dada por la Dirección General a los Equipos Territoriales. De esta información la Subdirección de Gestión de Información realizó la incorporación a la base de datos de 1766 de estos regisros, los cuales surtieron un proceso de extracción de información de los hechos de desaparación e información complementaria que alimentó otros campos de la base de datos, asimismo se llevó a cabo la depuración de aquellos registros que tenian algunas inconsistencias. Esta información fue homologada y migrada a la base de datos del RNFCIS.
Se llevó a cabo las jornadas de socialización de conceptos con enfoque forense para el RNFCIS las cuales se realizaron en conjunto con la DTPRI, igualmente las jormadas de socialización de la nueva versión de la herramientas, con los equipos territoriales y direcciónes técnicas de información y prospección. Jornadas socialización.</t>
  </si>
  <si>
    <t xml:space="preserve">Se evidencia la continuidad de la sistematización en el RNFCIS. Se sugiere indicar en el próximo reporte una cifra general del total de registros que deberían ser sistematizados en RNFCIS para poder establecer el grado de avance de la actividad. </t>
  </si>
  <si>
    <t>Finalizada para la sistematización de fuentes no estructuradas, con la consolidación de la información extraída relacionada con sitios de disposición de cuerpos y personas dadas por desaparecidas. Se consolidaron en total 1184 sitios de disposición de cuerpos y de 2740 PDD de las cuales 1463 PDD pueden estar posiblemente asociadas a los sitios.</t>
  </si>
  <si>
    <t>Los avances reportados dan cuenta de la ejecución de la actividad. Sin embago, se recomienda validar los totales reportados con la información contemplada en el informe de gestion de la vigencia en el numeral asociado con el RNFCIS.
Se destaca que en la consolidación de la información se han aunado esfuerzos del nivel central y de los equipos territoriales que han registrado la información acopiada en el trabajo implementado en las regiones.</t>
  </si>
  <si>
    <t>Se finalizó a satisfacción la extracción de información de las fuentes secundarias relacionada con sitios de disposición de cuerpos y personas dadas por desaparecidas.
Como dificultad para la consolidación de los datos se tiene para  apropiación e ingreso de la información por parte de la DTPRI relacionada con el registro de sitios presuntos y confirmados, esto dificulta el logro de los objetivos para el último trimestre del año relacionado con el indicador planteado para sitios presuntos.</t>
  </si>
  <si>
    <t>73. Hacer disponible la información estructurada sobre sitios de disposición.</t>
  </si>
  <si>
    <t>Se ajustó la herramienta de registro de sitios y se puso en producción para los ET y DTIPLOC
Se avanzó en el desarrollo de la herramienta para cementerios, se realizaron pruebas funcionales y actualmente se encuentra en ajuste de acuerdo a las observaciones emitidas por parte de dos analistas de la DTPLOC. Se espera realizar las pruebas funcionales con dos ET en el mes de abril.
Para la visualización, seguimiento y monitoreo de los sitios de disposición de cuerpos, se creó un dashboard con visor geográfico que indica los sitios a nivel nacional ingresados por la herramienta de registro de sitios de disposición de cuerpos, en el momento se encuentra en pruebas funcionales</t>
  </si>
  <si>
    <t>El reporte rinde cuenta del avance realizado, el cual se espera rinda frutos luego de las pruebas que se realizarán en el mes de abril con los Equipos Territoriales.</t>
  </si>
  <si>
    <t>Se culminó la 1ra. fase del visor geográfico, y el desarrollo de la herramienta para el registro de información de cementerios, la cual se construyó con algunas analistas de la DTIPLOC.Esta herramienta se presentó y socializó para pruebas funcionales con los ET de Quibdó y Florencia. Se llevó a cabo la socialización con el equipo geográfico de la Subdirección de Analisis y se espera realizar su socialización con todos los ET, y puesta en producción a través del micro portal de la UBPD.
 URL herramienta cementerios https://survey123.arcgis.com/share/440f12e644e648fdaca5a4fbc09b1d47?portalUrl=https://geoapps.ubpdbusquedadesaparecidos.co/portal
 URL visor geográfico https://geoapps.ubpdbusquedadesaparecidos.co/portal/apps/webappviewer/index.html?id=35ded2821c5a4c9181f5d65e2294cdc9</t>
  </si>
  <si>
    <t>El avance presentado permite evidenciar el trabajo desarrollado durante el corte de medición. Se sugiere incluir dentro de la socialización otras partes interesadas que puedan llegar a requerir información gráfica del RNFCIS.</t>
  </si>
  <si>
    <t>Puesta en producción la nueva versión del formulario de registro de sitios de disposción de cuerpos y del visor geográfico.
Se continua en la homologación de la base de datos de cementerios para la migración de información de dicha matriz.
Se trabajo en conjunto con la dirección de prospección en el modelo de datos para la nueva versión del formulario de registro tanto de sitios como de cementerios, este último en proceso de implementación para la generación de la nueva versión de la herramienta de regsitro.</t>
  </si>
  <si>
    <t>Se evidencia la continuidad de la actividad en cuanto a habilitar la consulta de la información de sitios de disposicion de cuerpos a las áreas interesadas de la UBPD.</t>
  </si>
  <si>
    <t>Se finaliza la homologación de la información sobre exhumaciones y ajustes solicitados a la herramienta de registro de sitios, y se avanzó en la revisión y afinamiento de los requerimientos para el SIM.</t>
  </si>
  <si>
    <t>Se presentan como evidencias las imágenes de los ejercicios de homologación y del visor geográfico. En el avance presentado no queda claro si se logró hacer disponible la información estructurada sobre sitios de disposición o si queda pendiente para el 2022.</t>
  </si>
  <si>
    <t>Se afinó aún  más el modelo de datos del RNFCIS con lo que se responde a las necesidades y requerimientos de la Unidad para las acciones de búsqueda.</t>
  </si>
  <si>
    <t>74. Formular las hipótesis de localización.</t>
  </si>
  <si>
    <t>Subdirección de Análisis, Planeación y Localización para la Búsqueda</t>
  </si>
  <si>
    <t xml:space="preserve">Se elaboró el cronograma de entrega de hipótesis de localización en relación con las investigaciones humanitarias que se venían llevando a cabo desde el año 2020 y las proyectadas para 2021. Además se proyectaron las hipótesis de Vegas del Catatumbo, Samoré y Curvaradó. </t>
  </si>
  <si>
    <t>Se sugiere establecer del Universo de personas dadas por desaparecidas con el que cuenta actualmente la UBPD el porcentaje de solicitudes que ya cuentan con hipotesis de localización formulada. Este dato permitirá dimensionar las dificultades y la capacidad de respuesta de la UBPD, con miras a establecer acciones de mejora o ajustar rutas de trabajo.</t>
  </si>
  <si>
    <t>Para el presente trimestre se elaboraron las siguientes hipótesis de localización, distribuidas por planes de la siguiente manera: 
 1. Plan Regional Tumaco (ahora Plan Pacifico Sur): 6 personas con hipoótesis de localización.
 2. Plan Regiinal de Búsqueda Oriente del Cauca: 6 personas con hipoótesis de localización.
 En virtud de lo anteior, se pudo avanzar en la formulación de 12 hipótesis de localización en el marco de los PRB y se dio continuidad respecto de los formulados en vigencias anterirores; así mismo se realizaron actividades orientadas a gestionar los permisos necesarios para el ingreso a lugares.</t>
  </si>
  <si>
    <t>Se sugiere establecer del Universo de personas dadas por desaparecidas con el que cuenta actualmente la UBPD el porcentaje de solicitudes que ya cuentan con hipótesis de localización formulada. Este dato permitirá dimensionar las dificultades y la capacidad de respuesta de la UBPD, con miras a establecer acciones de mejora o ajustar rutas de trabajo. En este mismo orden, se sugiere incluir dentro de los avances, aquellos retos, dificultades o situaciones que no han permitido que la formulación de hipótesis no tenga el ritmo necesario con relación al total de solicitudes recibidas en lo largo del mandato de la UBPD.</t>
  </si>
  <si>
    <t>En el trimeste se reportan las siguientes hipótesis: 
Plan Regional de Búsqueda Caquetá Norte 1 hipótesis de localización 
Plan Regional de Búsqueda de Caquetá Sur  2 hipótesis de localización
Plan Regional de Búsqueda de Montes de María y Morrosquillo 1 hipótesis de lolización
Plan Regional de Búsqueda Oriente Antioqueño: 2 hipótesis de localización</t>
  </si>
  <si>
    <t>Estas cifras se deben revisar con lo reportado en el indicador No. 13 pues no coinciden. 
Se recomienda tener en cuenta que después de cada actualización de cifras en los reportes de indicadores, se deben ajustar los soportes y los avances de las actividades relacionadas para que sean coherentes.</t>
  </si>
  <si>
    <t>Para el presente trimestre se incluyeron 33 PDD en las siguientes hipótesis de localización en los siguientes PRB:
1. Plan Regional de Búsqueda Montes de María y Morrosquillo: 4
2. Plan Regional de Búsqueda del Sarare: 6
3. Plan Regional de Búsqueda Oriente del Cauca: 7
4. Plan Regional de Búsqueda Centro del Cauca: 1
5. Plan Regional de Búsqueda Pacífico Nariñense: 10
6. Plan Regional de Búsqueda Sur del Valle y Norte del Cauca: 1
7. Plan Regional de Búsqueda Sur de Nariño y Frontera: 1
8. Plan Regional de Búsqueda Valle del Patía y Macizo Colombiano: 2</t>
  </si>
  <si>
    <t>Los avances y soportes dan cuenta de las hipótesis de ubicación de la vigencia.
Se recomienda validar la información reportada ´por trimestre con la contemplada como avance de los indicadores del plan de acción, ya que deben coincidir.
Se reconoce la importancia de las hipótesis de ubicación para agilizar la búsqueda de personas dadas por desaparecidas _ PDD, ya que permiten identificar los lugares o sitios de interés forense en donde se podrían encontrar uno o varios cuerpos de PDD para así poder comprobar o negar su existencia y determinar actividades de prospección geofísica y arqueológica para realizar la recuperación de los cuerpos.</t>
  </si>
  <si>
    <t xml:space="preserve">Logros. La formulación de hipótesis de localización y las actividades de prospección implican diferentes actividades que el equipo lidera, entre ellas: la recopilación de información, la construcción de los documentos cartográficos, salidas de localización en compañía de aportantes de información, la DTPRI y los ET; la identificación y contacto con el propietario/ocupante/tenedor o persona que pueda tener interés en los predios en que se realizan las actividades de localización y prospección; a su vez, la identificación de la condición jurídica y catastral del(los) predio(s) de interés, entre otras.
Dificultades. En virtud de las condiciones de orden público que impiden el acceso a los territorios -para la recolección de información, espacios y encuentros con familiares y aportantes, prospecciones y recuperaciones- así como riesgos de seguridad y amenazas a las personas que buscan colaborar con la labor del Sistema Integral. Igualmente, los cambios en los procedimientos y la eliminación del procedimiento de localización para personas presuntamente fallecidas ocasionó algunas inquietudes y desorientaciones en los equipos.
</t>
  </si>
  <si>
    <t>75. Realizar visitas a campo para corroborar o descartar las hipótesis de localización.</t>
  </si>
  <si>
    <t>En el marco de las medidas cautelares de la JEP, en 2021 se han realizado dos visitas al  Resguardo de San Lorenzo: 21 al 28 de febrero y 14 al 22 de marzo. Estas visitas se desarrollaron de manera conjunta con JEP, MOVICE, Equitas, Universidad de Caldas y CRIDEC y representantes del Resguardo.</t>
  </si>
  <si>
    <t>Se evidencia la gestión desempeñada por la UBPD en el marco de las medidas cautelares de la JEP, sin embargo, este mismo desempeño no se percibe con los Planes Regionales de Búsqueda ya formulados y en curso. Se sugiere establecer acciones que permitan la consecusión de solicitudes que han sido radicadas directamente a la UBPD en el marco de sus mandato.</t>
  </si>
  <si>
    <t>AT Oriente 2: El 21 de abril de 2021 el ET Villavicencio adelantó una georreferenciación con métodos directos en el predio rural Las Palmas de la vereda Alto Canaguay, jurisdicción del municipio de Vista Hermosa, Meta. Esta acción se enmarca en el Plan de Intervención para la recuperación del cuerpo de la persona dada por desaparecida HOW (solicitud ID 124993). Entre el 24 y 28 de mayo de 2021 el ETV y la DTPRI llevaron a cabo acciones de localización no intrusiva en en la vereda Alto Tillavá del municipio de Puerto Gaitán, en el marco del plan de intervención para la búsqueda (Cementerio municipal y predio El Cairo), localización y recuperación de los cuerpos de JTZN (ID 1170), FMA (ID 9002) y JAAQ (ID 1165).
 AT Magdalena Medio: se realizó visita de campo y labores de localización no intrusivas en el municipio de Concepción (Santander). El lugar es un cementerio comunitario ubicado en la vereda Carabobo de dicho municipio.
 AT Sur: Se acompañan las acciones del proyecto de cementerios en el marco del PRB Caquetá Norte municipios de Cartagena del Chairá, Paujil, Puerto Rico, Cartagena del Chairá y San Vicente del Caguán. Se realizan visoitas para acotar los procesos de recuperación programados para el mes de julio de 2021 en el marco de los PRB Caquetá Norte, Caquetá Centro, Caquetá Sur y Sur del Huila.</t>
  </si>
  <si>
    <t>Los avances descritos permiten evidenciar el trabajo desarrollado relacionado estrechamente con los Planes Regionales de Búsqueda. por otra parte, se valora el proceso de codificación que han llevado a cabo para distinguir los casos y no revelar información confidencial o reservada, no obstante, se sugiere realizar la misma estrategia con los lugares o puntos de interés forense que tengan en los Planes Regionales de Búsqueda.
 Por último, es necesario recordar que estos informes y seguimientos son creados con el fin de que sean publicados y consultados por la ciudadanía, en tal sentido, se sugiere no utilizar tantas siglas, ya que pueden hace difícil la lectura para un tercero. por ejemplo. AT, ET, HOW, ETV, DTPRI, entre otras.</t>
  </si>
  <si>
    <t xml:space="preserve">Se avanzó en la documentación para la solicitud de acceso al Cementerio de Curumaní y el desarrollo de acciones de prospección. Se presentó la documentación requerida para la solicitud de ingreso al predio El Rodao en el corregimiento de Macayepos, municipio de Carmen de Bolívar. Se finalizó la documentación para el acto administrativo de acceso a lugares en Caquetá y Bagadó y realizar así las actividades de prospección. Se presentó la documentación requerida para el ingreso a la denominada "Isla del Silencio" en Cartagena del Chaira. </t>
  </si>
  <si>
    <t>El avance da cuenta de la continuidad en la gestión de la actividad.</t>
  </si>
  <si>
    <t>Suroccidente: se adelantó la prospección y recuperación de tres cuerpos en el río Mejicano (Tumaco) en el marco del PRB del pacífico Nariñense. Se adelantó la prospección y recuperación de un cuerpo en el cementerio jardines del Recuerdo del Bordo (Patía) y la recuperación de cuatro cuerpos en el cementerio de jardines de la Inmaculada (Patía). 
oriente 1. Se corroboró la hipótesis de localización del cementerio de Puerto Jordán con recuperación de un cuerpo y se descartó la segunda hipótesis al no encontrar el otro cuerpo. Se llevaron a cabo visitas de localización en Tauramena en las veredas Banco del Oso y Guichire.
PRB Montes de María y Morrosquillo: Se realizó visita previa a sitios de interés forense en la vereda El Tesoro - municipio de Ovejas, corregimiento de Pichilín - Morroa y en el municipio de Chalán. Se participó en la acción humanitaria de prospección en el corregimiento de Macayepos - Carmen de Bolívar y en la prospección y recuperación de un cuerpo en El Tesoro - Ovejas, Sucre.</t>
  </si>
  <si>
    <t xml:space="preserve">El avance y los soportes dan cuenta del cumplimiento en la gestión de la actividad. Sin embargo, queda pendiente hacer referencia al balance sobre la confirmación de hipotesis de ubicación de cuerpos. </t>
  </si>
  <si>
    <t>Logros. Se logró el avance al ingreso en más de 9 territorios aproximadamente para la definición de hipótesis de localización. Al ser liderada esta actividad por este equipo se ha permitido avanzar con mayor agilidad a los terrenos y continuar de manera efeciente con el cumplimiento de la misión de la entidad. 
Dificultades. Durante lo recorrido en el año se presentaron algunas dificultades en virtud de las condiciones de orden público que impiden el acceso a los territorios -para la recolección de información, espacios y encuentros con familiares y aportantes, prospecciones y recuperaciones- así como riesgos de seguridad y amenazas a las personas que buscan colaborar con la labor del Sistema Integral.</t>
  </si>
  <si>
    <t>76. Elaborar los informes de localización reflejando los hallazgos de la visita a campo y las proyecciones para el plan regional.</t>
  </si>
  <si>
    <t>En este momento se está construyendo el informe de Localización de manera conjunta con la DTPRI y la DTPC. Este informe debe ser enviado a la JEP el día 26 de abril</t>
  </si>
  <si>
    <t>Frente al avance y dado a que el relacionamiento con la JEP ha sido constante, se sugiere establacer tiempos de respuesta (estandar) para este tipo de informes dentro del trabajo articulado, por último, ¿Dentro de los avances del trimestre no fue necesario elaborar informes de localización efectuados durante el último trimestre de la vigencia 2020?</t>
  </si>
  <si>
    <t>Oriente 2: la visita del 21 de abril al predio Las Palmas vereda Canaguay (caso HOW) cuenta con informe de localización. 
 AT Magdalena Medio: Se elaboraron dos informes de localización para el PRB del Sur del Cesar (En formulación). Y un informe de localización en el municipio de Concepción Santander.
 AT Sur: Se elaboraron tres informes de hipótesis y hallazgos para realizar prospecciones y recuperaciones en el mes de julio de 5 personas dadas por desaparecidas en 3 fosas ubicadas en 2 municipios del departamento de Caquetá</t>
  </si>
  <si>
    <t>Los avances descritos permiten evidenciar el trabajo desarrollado relacionado estrechamente con los Planes Regionales de Búsqueda. Frente a las cifras de localización, se sugiere estandarizar su registro y contabilidad con las demás direcciones técnicas misionales. Lo anterior, considerando que las localizaciones pueden ser vistas desde el punto de vista de la DTPLB o desde el rol de la DTPRI, generando diferentes cifras y mediciones.</t>
  </si>
  <si>
    <t xml:space="preserve">Se avanzó en las acciones de recolección de información para los PRB Caquetá Norte, Caquetá Sur y Caquetá Centro. Se avanzó en la caracterización de los cementerio de El Pará (Florencia) y Unión Peneya (La Montañita) como parte de la estrategia del PRB Caquetá Centro.
 Se avanzó en la documentación y planeación de actividades de localización, prospección y recuperación en el departamento del Cauca y en Valle del Cauca, en conjunto con la DTPRI. </t>
  </si>
  <si>
    <t>PRB Montes de María y Morrosquillo: Se elaboró el informe de visita a sitios de interés forense en la vereda El Tesoro - municipio de Ovejas, corregimiento de Pichilín - Morroa y en el municipio de Chalán. Así como de las acciones humanitarias de prospección en el corregimiento de Macayepos - Carmen de Bolívar y en de la prospección y recuperación de un cuerpo en El Tesoro - Ovejas, Sucre.
Se realizaron los documentos de justificación de acceso a lugares, que dan cuenta de la hipótesis de ubicación de los cuerpos de PDD en seis puntos del Magdalena Medio. así como en Don Gabriel (Ovejas, Sucre) y Málaga (Santander)</t>
  </si>
  <si>
    <t xml:space="preserve">El avance y los soportes dan cuenta del cumplimiento en la gestión de la actividad. </t>
  </si>
  <si>
    <t>Logros. De acuerdo a la gestión realizada en las visitas a campo se desarrollaron los respectivos informes permitiendo avanzar en las labores de cada plan regional y la articulación con las otras dependencias de la Unidad para la recuperación e identificación de cuerpos. 
Dificultades. La imposibilidad de avanzar en el trabajo por factores externos a la Entidad como las condiciones de seguridad y orden público, así como factores climáticos que afectan la salida a campo.</t>
  </si>
  <si>
    <t>77. Construir cronograma de actividades para el desarrollo de los planes regionales de búsqueda.</t>
  </si>
  <si>
    <t>DTIPLOC, DTPCVED y ET</t>
  </si>
  <si>
    <t xml:space="preserve">Durante el primer trimestre del año la DTPRI realizó diferentes acciones presenciales en 21 lugares intervenidos, que permitieron adelantar acciones humanitarias de búsqueda de personas dadas por desaparecidas, asociados a PRB y medidas cautelares:
1. La escombrera –Medellín AUTO AI 010 de 2020 de la JEP: Cuatro prospecciones
2. Jardín Cementerio Universal de Medellín AUTO AT 110 de 2020 de la JEP: Un cuerpo recuperado
3. Guaduas - Cundinamarca Plan Regional de San Juanito: Visita de localización en sitio ubicado en la vereda El Escritorio
4. Laboratorio de Osteología Antropológica y Forense de la Universidad de Antioquía -  Medellín AUTO AT 034 de 2020 Medidas Cautelares solicitadas por el MOVICE a la JEP: verificación de contenedores procedentes del Cementerio de Orobajo
5. Resguardo indígena San Lorenzo Auto AT 185 de 2020 de la JEP se realizaron diligencias de localización en catorce (14) lugares:
- Sitio 4 - Comunidad San José
- Sitio 6 A - Comunidad Bermejal Sector el Olival
- Sitio 12C -  Sector Reserva Chuscal  
- Sitio 12 A -  Comunidad Costa Rica
- Sitio 6 B -   Sector San Pablo - Laguna la Sirena 
- Sitio 10 A -  Sector el Tambor  - Comunidad San José
- Sitio 11 B -  Sector Cerro la Libertad
- Sitio 12 B - Sector La Cruz
- Sitio 11 A -  Sector Pie Cerro el Tigre
- Sitio 13 A -  Comunidad Lomitas
- Sitio 18 -  Comunidad de San Jerónimo
- Sitio 11 C -  Sector Cerro Guacas
- Sitio 10 B -  Comunidad San José
- Sitio 8 – Sector El Roble Cerro el Gallo
6. Cementerio “La Dolorosa” Puerto Berrio – Antioquia AUTO SAR AI 023 2020 de la JEP: Reubicación de contenedores y recuperación de 31 cuerpos entregados al INMLCF.
7. Chámeza – Casanare Plan Regional Cerro San José: 1 Prospección que abarco 2000 m2.
8. San Juan de Arama – Meta: Predio La Samaria, de la vereda Quiteve: Una diligencia de localización.
Para el desarrollo de las acciones mencionadas se llevo a cabo diferentes mesas de trabajo con los referentes de las Direcciones técnicas misionales y Equipos territoriales, asi como también seguimiento a cada plan y construcción de planes operativos los cuales tienen incluídos cronogramas de trabajo respectivo.
</t>
  </si>
  <si>
    <t xml:space="preserve">
Frente al avance, la DTPRI remite un solo avance para 3 actividades 77, 78 y 79, el cual no permite evidenciar de forma separada el cronograma, planes de trabajo o seguimiento cada dos meses de los avances de cada Plan regional de búsqueda. Adicionalmente, se evidencia que el Plan Operativo no se encuentra diligenciado con los avances para los meses de febrero y marzo, por lo cual, se sugiere utilizar esta herramienta por la DTPRI construida.
Frente al avance, el trabajo adelantado en esta actividad permite evidenciar la ejecución de labores humanitarias en el territorio, siendo en este caso, una victoria temprana dadas las proyecciones en tiempos de pandemia.
Es necesario registrar un avance para cada actividad por separado.</t>
  </si>
  <si>
    <t>El grupo interno de prospección y recuperación en coordinación con el Director Técnico actualizaron el cronograma para el desarrollo de los planes regionales de búsqueda para los proximos trimestres, con el fin de dar cumplimiento a la meta proyectada para el indicador No 14 "Lugares Intervenidos".
 Adicional y como parte del avance del cronograma mencionado, la DTPRI ha participado activamente aportando su conocimiento técnico forense, en el desarrollo de los diferentes Planes Regionales de Búsqueda y medidas cautelares, los cuales contemplan planes e informes de hipótesis de localización, planes de intervención, recolección y análisis de información e informes técnicos, rutas de trabajo, gestión de información, análisis espacial de los lugares a intervenir, cronogramas de acceso a terrenos, proyección de acciones, planes operativos, plan de actividades, transporte y destino de los cadáveres a recuperar.</t>
  </si>
  <si>
    <t>Las acciones humanitarias desarrolladas durante el 2do trimestre permiten evidenciar la ejecución de planes y cronogramas de trabajo. Se sugiere monitorear permanente estas herramientas de planeación, para tomar acciones en aquellos Planes Regionales que no han podido llevarse a cabo o en aquellos que requieren mayor atención por su complejidad.</t>
  </si>
  <si>
    <t>El grupo interno de prospección y recuperación en coordinación con el Director Técnico actualizaron el cronograma para el desarrollo de los planes regionales de búsqueda para el último trimestre del año , con el fin de dar cumplimiento a la meta proyectada para el indicador No 14 "Lugares Intervenidos".
Adcional,  para facilitar la contabilización de la intervención a lugares, se diseñó una matriz en la cual se consolido y estandarizó los lugares que se han intervenido y los que se van a intervenir durante el último trimestre del año para tener claro la sumatoria de los lugares y asegurar el cumplimiento de la meta. 
 Adicional y como parte del avance del cronograma mencionado, la DTPRI ha participado activamente aportando su conocimiento técnico forense, en el desarrollo de los diferentes Planes Regionales de Búsqueda y medidas cautelares, los cuales contemplan planes e informes de hipótesis de localización, planes de intervención, recolección y análisis de información e informes técnicos, rutas de trabajo, gestión de información, análisis espacial de los lugares a intervenir, cronogramas de acceso a terrenos, proyección de acciones, planes operativos, plan de actividades, transporte y destino de los cadáveres a recuperar.</t>
  </si>
  <si>
    <t>Se evidencian ejercicios de planeación permanente durante toda la vigencia, generando reacción temprana frente al curso trazado inicialmente, lo cual es muy positivo. Para estas labores de planeación se sugiere contar permanentemente con los equipos territoriales, las otras 2 direcciones técnicas y a la asesora de prevención y protección, de tal forma, que se articule la toma de decisiones frente a los lugares que serán intervenidos.
Frente al formato de cronograma, se sugiere estandarizar los campos de fecha, así mismo, se evidencia que el cronograma de diciembre se encuentra sin programación. Finalmente, se sugiere solicitar con suficiente antelación los tiquetes con el propósito de adquirirlos a menor costo, mas aún, cuando a fin de año tienden a incrementar su precio. Esto mismo, puede realizarse con el operador logístico requerido, lo que permitirá orientar los últimos recursos de la UBPD para estas acciones humanitarias proyectadas a fin de año.</t>
  </si>
  <si>
    <t>El grupo interno de prospección y recuperación en coordinación con el Director Técnico de prospección ejecutaron todas las acciones humanitarias registradas en el cronograma para el desarrollo de los planes regionales de búsqueda y medidas cautelas para el último trimestre del año, logrando el cumplimiento de la meta, acumulando un cumplimiento de avance del 121.7%, equivalentes a 84 lugares intervenidos, lo que evidencia una gestión más eficiente en el desarrollo de los procedimientos internos de la DTPRI. para el indicador No 14 "Lugares Intervenidos".
 Por otro lado, se actualizó matriz de lugares intervenidos para facilitar la contabilización de la intervención a lugares y, asegurar que no se estén reportando lugares ya reportados en anteriores reportes. 
  Adicional y como parte del avance del cronograma mencionado, la DTPRI ha participado activamente aportando su conocimiento técnico forense, en el desarrollo de los diferentes Planes Regionales de Búsqueda y medidas cautelares, los cuales contemplan planes e informes de hipótesis de localización, planes de intervención, recolección y análisis de información e informes técnicos, rutas de trabajo, gestión de información, análisis espacial de los lugares a intervenir, cronogramas de acceso a terrenos, proyección de acciones, planes operativos, plan de actividades, transporte y destino de los cadáveres a recuperar.</t>
  </si>
  <si>
    <t>Por la temporalidad de esta actividad, no tendría necesidad de avance, no obstante se valora el avance en cuanto a la ejecución del cronograma diseñado por la DTPRI.
Para el 2022 se sugiere establecer el nuevo cronograma de trabajo en el formato recientemente socializado denominado "DPE-FT-016-V2 Plan Operativo de área y de PRB" El cual permite estandarizar la forma en que se planea en las dependencias de la UBPD.</t>
  </si>
  <si>
    <t>Principales logros durante la vigencia:
 - A corte del 31 de diciembre de 2021, se logró el cumplimiento de la meta, acumulando un cumplimiento de avance del 121.7%, equivalentes a 84 lugares intervenidos, lo que evidencia una gestión más eficiente en el desarrollo de los procedimientos internos de la DTPRI y la aplicación correcta de los cronogramas de actividades para el desarrollo de los planes regionales de búsqueda.
 - Mejora en la articulación interna para la planeación y ejecución de acciones humanitarias entre los técnicos y el Coordinador y Director técnico de Prospección, recuperación e identificación.</t>
  </si>
  <si>
    <t>78. Establecer mesas de trabajo con la DTIPLOC, DTPCVED y Equipos Territoriales para revisar los planes regionales de búsqueda y los criterios de priorización de los mismos.</t>
  </si>
  <si>
    <t>Sin avance</t>
  </si>
  <si>
    <t>Sin reporte detallado por parte de la DTPRI, Es necesario registrar un avance para cada actividad por separado.</t>
  </si>
  <si>
    <t>Durante el segundo trimestre del año la DTPRI realizó diferentes acciones presenciales que permitieron adelantar acciones humanitarias de búsqueda de personas dadas por desaparecidas. Los 21 lugares intervenidos , los cuales hacian parte del cronograma de trabajo, fueron los siguientes:
 1. Curvarado – Chocó oficio 202002006362 remitido por la JEP: 1 localización, 6 prospecciones, 4 diligencias de recuperación y 3 cuerpos recuperados. 
 2. Iteviare-Meta Plan Regional Puerto Gaitán: 2 prospecciones no intrusivas aplicando técnica de geofísica, y cinco (5) diligencias de localización en dos lugares:
 - Cementerio Veredal del Alto Tillava
 - Predio en Tivalla
 3. Plan Regional Montes de María Sucre -Sincelejo se realizaron diligencias de localización en dieciocho (18) lugares:
 - Punto 1. Un sitio, un cuerpo. 
 - Punto 2. Un sitio, un cuerpo. 
 - Punto 3. Un sitio, un cuerpo. 
 - Punto 4. Un sitio, dos cuerpos. 
 - Punto 5. Dos sitios, uno con un cuerpo y otro con múltiples cuerpos, área de 800mt, zona bombardeo a fuerza pública, número de cuerpos no determinado. 
 - Punto 6. Dos sitios, dos cuerpos. 
 - Punto 7. Dos sitios, dos cuerpos. 
 - Punto 8. Un sitio, un cuerpo, 
 - Punto 9. Dos sitios, dos cuerpos. 
 - Punto 10. Un sitio, un cuerpo. 
 - Punto 11. Área de 1000mt2 con múltiples sitios de disposición, no hay número determinado de cuerpos. 
 - Punto 12. Un sitio, dos cuerpos. 
 - Punto 13. Un sitio, un cuerpo. 
 - Punto 14. Un sitio, un cuerpo.
 - Punto 15. Un sitio, un cuerpo.
 - Punto 16. 2 sitios 2 cuerpos 
 - Punto 17. Un sitio 1 cuerpo
 - Punto 18. Un sitio 2 cuerpos
 Se presentaron retrasos en algunas comisiones, por condiciones de seguridad.</t>
  </si>
  <si>
    <t>Se valora la cantidad de acciones humanitarias realizadas durante el trimestre, no obstante, se sugiere reestructurar la forma en que se presentan las cifras, lo anterior, considerando que se mencionan 21 lugares intervenidos, pero abajo se relacionan puntos, sitios, diligencias, lugares, localizaciones, prospecciones y recuperaciones. Lo que podría hacer confuso de leer para una persona o parte interesada externa que quiera conocer y entender toda la gestión desarrollada.
 Frente a la redacción de la actividad, no están haciendo alusión al trabajo que se lleva a cabo entre las 3 direcciones y los equipos territoriales para llevar a cabo todas las acciones humanitarias realizadas.</t>
  </si>
  <si>
    <t xml:space="preserve">Durante el tercer trimestre del año la DTPRI realizó diferentes acciones presenciales que permitieron adelantar acciones humanitarias de búsqueda de personas dadas por desaparecidas, lo cual refleja el trabajo articulado que se llevo a cabo con las Direcciones Técnicas misiones y los Equipos Territoriales. En total se intervinieron (21) lugares:
1. Arauca - PRB del Sarare: 3 prospecciones, seis (6) diligencias de recuperación y seis (6) cuerpos recuperados en los siguientes lugares: Paz de Ariporo (Casanare) - Puerto Jordán (Arauquita) - Puerto Nidia (Fortul, Arauca) Cementerio Veredal de Puerto Nidia
2. Dorada - Caldas: PRB de los Puertos del Magdalena Medio y Medidas cautelares AUTO SAR AT 003 del 14 de enero de 2021 y AUTO SARAI 020 del 26 de marzo de 2021: Veintisiete (27) diligencias de recuperación y veintisiete (27) cuerpos recuperados.
3.  Vista Hermosa - Meta: Plan de Intervención: Una (1) prospección no intrusiva aplicando técnica de geofísica.
4. Florencia – Caquetá: PRB Caquetá Norte: dos (2) diligencias de recuperación y dos (2) cuerpos recuperados en el Municipio de Puerto Rico.
5. Florencia – Caquetá: PRB Caquetá Sur: dos (2) prospecciones en Bello Horizonte y Bahia Solano y una (1) diligencias de recuperación y un (1) cuerpos recuperados en la Vereda Miravalle.
6. Tumaco – Nariño: PRB Pacífico Sur: dos (2) prospecciones en el Cementerio de la Vereda Chilví de Tumaco y el Cementerio de San Andrés Hugo Chacón.
7. Magdalena - PRB del Magdalena Medio Caldense: ocho (8) prospecciones, ocho (8) diligencias de recuperación y ocho (8) cuerpos recuperados en los siguientes lugares: Corregimiento de San Diego de Samaná - Municipio de Norcasia - Municipio de la Victoria- Municipio La Pradera
8. Bagadó – Chocó: PRB  del Alto y Medio: ocho (8) prospecciones, dos (2) diligencias de recuperación y dos (2) cuerpos recuperados en los siguientes lugares: La Terminal - El Carra- Quebrada Blanca- Churina
9. Tibú -Norte de Santander: PRB Catatumbo: una (1) prospecciones, una (1) diligencia de recuperación y un (1) cuerpo recuperado en la vereda Las Vegas del corregimiento de La Gabarra.
10. San Rafael – Antioquia: PRB Oriente Antioqueño: seis (6) diligencias de recuperación y seis (6) cuerpos recuperados en el Cementerio de San Rafael.
En total durante el mes de septiembre la DTPRI realizó 25 prospecciones, 177 diligencias de recuperación y 126 cuerpos recuperados.
Se presentaron las siguientes dificultades durante el período:
- Dificultades para obtener toda la documentación jurídica que soporta la titularidad del predio y la demás información para poder acceder a lugares.
- Una situación a considerar es que luego de una comisión, los servidores participantes deben pasar por un período de aislamiento (7 días), como medida de prevención y mitigación contra el COVID 19. Esto dificulta una programación más fluida para la asignación de equipos de trabajo a determinadas intervenciones que se superponen a dichos períodos.
- Dificultad en la ubicación de los sitios.
</t>
  </si>
  <si>
    <t>Se evidencian resultados directos en la implementación de accciones humanitarias, sin embargo, no se observa dentro de los soportes información relacionada con sesiones de trabajo, reuniones o mesas realizadas con las otras 2 direcciones técnicas o con los equipos territoriales. así las cosas, se sugiere incluir para el último corte estas evidencias. 
Frente a las dificultades presentadas, se sugiere lo siguiente:
1. Establecer una sesión de trabajo con la Subdirección de Gestión Humana y la Aseguradora de Riesgos Laborales para evaluar si al estar los servidores vacunados aún debería permanecer el período de aislamiento de 7 días, como medida de prevención y mitigación contra el COVID 19, lo anterior, considerando que la programación de intervenciones en territorio se complejiza sin los equipos de trabajo de forma permanente.
2. Establecer mesas de trabajo en conjunto con la SGTT y la Oficina Asesora Jurídica para determinar rutas de trabajo encaminadas a eliminar reprocesos y cuellos de botella relacionados con las autorizaciones para el acceso a lugares. Esto permitirá encontrar puntos en común y pautas de trabajo que mejorarán los tiempos de intervención en lugares o sitios de interes forense.</t>
  </si>
  <si>
    <t>Durante el cuarto trimestre del año la DTPRI realizó diferentes acciones presenciales que permitieron adelantar acciones humanitarias de búsqueda de personas dadas por desaparecidas, lo cual refleja el trabajo articulado que se llevo a cabo con las Direcciones Técnicas misiones y los Equipos Territoriales. En total se intervinieron (21) lugares:
 - Cementerio Santísima Trinidad de Curumaní Cesar– PRB Centro del Cesar: una (1) prospección, dieciséis (16) acciones de recuperación y dieciséis (16) cuerpos recuperados
 - Cementerio de Santo Domingo – Antioquia - Medidas cautelares JEP en el AUTO AI 010 de 2020 y AUTO AI 041 de 2021: dieciocho 18 acciones de recuperación y dieciocho 18 cuerpos recuperados.
 - Cementerio San José de Paz de Ariporo - Casanare - Medida cautelar Auto SARV-AI-026-2021 - Auto SAR-AT-201-2021: una (1) prospección.
 - Vereda del Carmen – San Juanito - Meta – PRB San Juanito: una (1) prospección, una (1) acción de recuperación y un (1) cuerpo recuperado.
 - Carmen de Bolívar - Bolívar - PRB Montes de María y Morrosquillo: siete (7) prospecciones, una (1) acción de recuperación y un (1) cuerpo recuperado en los siguientes lugares: Municipio de Ovejas, Municipio de Chalán, Municipio de Morroa, Vereda del Tesoro, Macayepos - Carmen de Bolivar
 - Cementerio La Unión Peneya – La Montañita – Caquetá - PRB Caquetá Centro Medida Cautelar Auto 205/2021 de la JEP: trece (13) acciones de recuperación y diez (10) cuerpos recuperados.
 - Cementerio Municipal de San Juanito, Meta, PRB San Juanito: hallazgo fortuito - una (1) acción de recuperación y un (1) cuerpo recuperado.
 - Cementerio de Puerto Jordán – Arauquita – PRB Sarare: una (1) prospección, una (1) acción de recuperación y un (1) cuerpo recuperado.
 - Municipio de Concepción y Municipio Labateca, Norte de Santander – PRB Área Metropolitana de Cúcuta: dos (2) acciones de recuperación y cinco (5) cuerpos recuperados en los siguientes lugares: Cementerio Comunitario Carabobo y Vereda Caracolito, Municipio de Labateca.
 - Veredas Las Conchas del municipio de El Bagre- Antioquia – Solicitud ET Montería Plan Nacional de búsqueda incluido en lugares del RNFCIS: una (1) prospección.
 - Vereda Lucitania - Lejanías – Meta – PRB Centro Oriente del Meta: una (1) prospección, tres (3) acciones de recuperación y tres (3) cuerpos recuperados.
 - Vereda Santa Rosa Rio Mejicano Tumaco – Nariño- PRB de Pacífico Nariñense: cinco (5) prospecciones, tres (3) acciones de recuperación y tres (3) cuerpos recuperados
 - Cabecera municipal del bordo Municipio de Patia. Cauca – PRB del Oriente del Cauca: cinco (5) acciones de recuperación y cinco (5) cuerpos recuperados en los cementerios Jardines del recuerdo y Jardines de la inmaculada
 - Cementerio De Aguazul Casanare -PRB Suroccidente del Casanare: una (1) de prospección.
 - Isla pájaros (Isla Calavera) Estero San Antonio – Buenaventura-PRB Pacífico Medio: una (1) prospección, una (1) acción de recuperación y un (1) cuerpo recuperado</t>
  </si>
  <si>
    <t>El avance no permite evidenciar la cantidad de mesas o las fechas en que se llevaron a cabo las reuniones de trabajo con las otras direcciones técnicas y los equipos territoriales. Se sugiere registrar para el 2022 todas las sesiones de trabajo desarrolladas para la implementación de acciones humanitarias. así mismo, dejar trazabilidad en actas de reunión de acuerdo con los formatos previstos en el sistema de gestión institucional.</t>
  </si>
  <si>
    <t>Principales logros durante la vigencia:
 - A corte del 31 de diciembre de 2021, se logró el cumplimiento de la meta, acumulando un cumplimiento de avance del 121.7%, equivalentes a 84 lugares intervenidos, lo que evidencia una articulación interdirecciones y con los Equipos Territoriales más efectiva para el desarrollo de los planes regionales de búsqueda.
 - Mejora en la articulación interna para la planeación y ejecución de acciones humanitarias entre los técnicos y el Coordinador y Director técnico de Prospección, recuperación e identificación.
 Se presentaron las siguientes dificultades durante el período:
 - Se presentaron retrasos en algunas comisiones, ya que por condiciones de salud algunos servidores tuvieron que estar en aislamiento por contagio y/o sospechas de contagios por COVID 19.
 - Dificultades en terreno en cuanto a la rutas y desplazamiento de los vehículos y conductores, generando retrasos e incluso la imposibilidad de su operación en los municipios donde se desarrollan las acciones humanitarias en campo.</t>
  </si>
  <si>
    <t>79. Hacer seguimiento cada dos meses de los avances de cada Plan regional de búsqueda para dar cumplimiento a las actividades establecidas.</t>
  </si>
  <si>
    <t>Como parte del seguimiento de cada Plan regional de búsqueda, el antropólogo referente y líder de comisión da los avances mensuales en el plan opertivo de la DTPRI con el fin de rastrear el cumplimiento de las actividades establecidas, con esta información se nutre el componente de aprendizaje, adicionalmente podemos de esta forma garantizar el desarrollo de la operación, y además, generar alertas tempranas y planes de respuesta eficaces ante cualquier contingencia o situación que no esté permitiendo el progreso esperado.
 Los planes regionales trabajados durante el segundo trimestres fueron los siguientes:
 - Plan Regional Centro del Cesar - Curumani
 - Plan Regional Pacífico Sur. 
 - Plan Regional Norte del Valle del Cauca. 
 - Plan Regional Oriente del Cauca. - Plan de Intervención Santa Leticia Paletará 
 - Plan Regional Morrosquillo
 - Plan Regional del Sarare
 - Plan Regional San Juanito
 - Plan Regional de Búsqueda Eje Bananero - Apartadó
 - Plan Regional Bagado
 - Plan Regional de los Puertos del Magdalena Medio
 - Plan Regional Caquetá Sur. 
 - Plan Regional Caquetá Centro.
 - Plan Regional Caquetá Norte. 
 - Plan Regional de la Provincia de García Rovira 
 - Plan Regional Magdalena Medio Caldense
 - Escombrera AUTO AI 11 de 2021
 - Resguardo Indígena San Lorenzo Auto AT 185 de 2020 de la JEP.</t>
  </si>
  <si>
    <t>El avance y los soportes permiten evidenciar el trabajo de seguimiento que vienen desarrollando para cada Plan Regional de Búsqueda, no obstante, se sugiere que dentro del seguimiento de esta actividad se incluya una pequeña reseña del estado de cada Plan, esto permitiría entender el progreso de cada uno y conocer las dificultades y logros de cada uno. De momento, solo se relacionan los nombres de los planes, lo que no permite entender el avance individual.</t>
  </si>
  <si>
    <t xml:space="preserve">Como parte del seguimiento de cada Plan regional de búsqueda, el antropólogo referente y líder de comisión da los avances mensuales en el plan opertivo de la DTPRI con el fin de rastrear el cumplimiento de las actividades establecidas, con esta información se nutre el componente de aprendizaje, adicionalmente podemos de esta forma garantizar el desarrollo de la operación, y además, generar alertas tempranas y planes de respuesta eficaces ante cualquier contingencia o situación que no esté permitiendo el progreso esperado.
Los planes regionales trabajados durante el tercer trimestres fueron los siguientes:
- Plan Regional de Búsqueda del Alto y Medio Atrato: Plan Operativo Altao Atrato y san Juan – Bagadó .
- Plan Regional Caquetá Centro. Plan Operativo Unión Peneya. 
- Plan Regional Cúcuta Area metropolitana y Frontera. Plan Operativo Labateca. 
- Plan Regional Catatumbo. Plan Operativo EL Tarra y las Vegas. 
- Plan Regional de los Puertos del Magdalena Medio. Puerto Berrio. Fase 3  y Fase 4. Planes operativos forenses.
- Plan Regional Centro del César: Actualización PRB, Plan  Operativo de Intervención Forense- Curumani . Intervención Osarios Comunes. Cementerio Santísima Trinidad Curumaní
- Plan Regional Morrosquillo y Montes de María: Integración PRB Montes de María y Morrosquillo,. Elaboración Plan Operativo Macayepos.
- Plan Regional Oriente del Cauca: Articulación  PNN Puracé.
- Plan Regional Pacifico Sur: Informe Narrativo Hipótesis de Localización CC Río Mejicano. Versión final PRB.
- Plan Regional Sur occidente del Casanare: Presentación Institucional UBPD Chámeza.
- Plan Regional Área Metropolitana de Cali: Construcción PRB .
- PRB Meta: Apoyo en la actualización del Plan Operativo de San Juanito, Diálogo con familia Angulo. y Vista Hermosa. .
- Proceso de consolidación de hipótesis de localización y lugares de interés con el satélite territorial pasto. 
- Resguardo Indígena San Lorenzo Auto AT 185 de 2020 de la JEP.Reuniones de avances a las medidas cautelares
- Paz de Ariporo -  Medica Cautelar  AUTO SAR-AI-026-2021. Diseño Plan de intervención
- Escombrera, Medida Cautelar AUTO AI-010 DE 2020, Diseño de intervención Fase 4 para extensión de la medida cautelar y proyección de acciones humanitarias en campo. 
</t>
  </si>
  <si>
    <t>Se sugiere ligar el cronograma enviado como soporte de la actividad 77 y realizar un seguimiento posterior al mismo, de tal forma, que este cronograma cuente con una linea base y muestre los cambios generados en la marcha de ejecución de cada acción humanitaria proyectada.
No es posible brindar retroalimentación frente a los soportes remitidos, lo anterior, considerando que son confidenciales o tienen información reservada</t>
  </si>
  <si>
    <t>Como parte del seguimiento de cada Plan regional de búsqueda, el antropólogo referente y líder de comisión da los avances mensuales en el plan opertivo de la DTPRI con el fin de rastrear el cumplimiento de las actividades establecidas, con esta información se nutre el componente de aprendizaje, adicionalmente podemos de esta forma garantizar el desarrollo de la operación, y además, generar alertas tempranas y planes de respuesta eficaces ante cualquier contingencia o situación que no esté permitiendo el progreso esperado.
 Los planes regionales trabajados durante el cuarto trimestre fueron los siguientes:
 - PRB Centro del Cesar:
 - PRB San Juanito
 - Plan Regional de Búsqueda Área Metropolitana de Cúcuta
 - PRB Centro Oriente del Meta
 - PRB Pacífico Nariñense.
 - PRB Pacífico Medio
 - Plan Regional de búsqueda Sarare.
 - Plan Regional Morrosquillo y Montes de María.
 - Plan Regional de Búsqueda del Alto y Medio Atrato 
 - Plan Regional Sur occidente del Casanare
 - Plan Regional de Búsqueda del sur Huila
 - Plan Regional de los Puertos del Magdalena Medio
 - Plan Regional Caquetá Norte
 - Plan Regional Caquetá Sur.
 - Plan regional Catatumbo
 - Resguardo Indígena San Lorenzo Auto AT 185 de 2020 de la JEP.</t>
  </si>
  <si>
    <t>En el avance se registra el seguimiento durante al trimestre a 16 planes regionales de búsqueda, no obstante, la actividad 79 hace alusión al seguimiento cada 2 meses de cada plan regional. Así las cosas, no es claro si dentro del último trimestre hicieron falta por monitorear el resto de planes actualmente formulados y aprobados en la UBPD. Siendo así, se sugiere establecer acciones de mejora para el 2022 de tal forma, que todos los planes tengan un seguimiento periodico y permanente.</t>
  </si>
  <si>
    <t>80. Proyectar los actos administrativos de autorización para acceso a lugares en armonía con la normativa y reglamentación interna vigente 
Se reemplaza por: 
Proyectar los actos administrativos que correspondan para el acceso de lugares, de conformidad con los artículos 6, 7, 8 del Decreto Ley 589 del 2011</t>
  </si>
  <si>
    <r>
      <rPr>
        <b/>
        <sz val="9"/>
        <color theme="1"/>
        <rFont val="Arial"/>
      </rPr>
      <t xml:space="preserve">Se incorpora un nuevo responsable: </t>
    </r>
    <r>
      <rPr>
        <sz val="9"/>
        <color theme="1"/>
        <rFont val="Arial"/>
      </rPr>
      <t xml:space="preserve">
Subdirección General Técnica y Territorial (Delegación dada en Resolución 806 del 2021) 
Oficina Asesora Jurídica (Articulo 8.2 del Decreto Ley 589 del 2017).</t>
    </r>
  </si>
  <si>
    <t>Para el primer trimestre del año, la Oficina Asesora Jurídica proyectó dos (2) actos administrativos de autorización para acceso a lugares en armonia con la normativa y reglamentación interna vigente. Estos son:
1. 3 de febrero de 2021:  Proyecto de Resolución “Por medio de la cual se autoriza el acceso de la UBPD a unos predios ubicados en el Cerro San José, situado en la vereda Sinagaza del municipio de Chámeza y en la vereda Guafal del municipio de Tauramena, en el departamento de Casanare, con el objetivo de efectuar acciones humanitarias de localización, prospección y recuperación de cuerpos esqueletizados”
2. 24 de marzo de 2021: Proyecto de Resolución “Por medio de la cual se autoriza el acceso de la UBPD al territorio colectivo del Consejo Comunitario del Río Curvaradó, ubicado en la cuenca del río Curvaradó, en el municipio de Riosucio, departamento del Chocó, con el objetivo de efectuar acciones humanitarias de prospección y recuperación de cuerpos esqueletizados”</t>
  </si>
  <si>
    <t>De acuerdo con el avance remitido, se sugiere lo siguiente: 
1. Ya que esta información será publicada en la página web de la entidad, se sugiere suprimir o reducir al máximo el nombre de los predios o lugares en los cuales se realizarán acciones humanitarias, mitigando riesgos de seguridad y confidencialidad durante su materialización. ejemplo. "Predios ubicados en el Cerro San José, situado en la vereda Sinagaza del municipio de Chámeza y en la vereda Guafal del municipio de Tauramena, en el departamento de Casanare" o "territorio colectivo del Consejo Comunitario del Río Curvaradó, ubicado en la cuenca del río Curvaradó, en el municipio de Riosucio, departamento del Chocó"
2. Es necesario, que dentro de los avances cualitativos determinen y registren logros o dificultades para la elaboración de actos administrativos, así mismo, determinar cuantos se elaboraron de un total de solicitudes presentadas por las áreas misionales. Esto facilitará el trabajo previo e insumos que deben remitir las Direcciones Técnicas misionales para la elaboración de los actos administrativos . Ejemplo: Para el trimestre, se elaboraron 2 actos adminitrativos de X solicitudes realizadas por las DTM, lo anterior, debido a X, Y y Z situaciones...</t>
  </si>
  <si>
    <t>Durante el segundo trimestre,  la Dirección General y la Oficina Asesora Jurídica no les fue radicada solicitud formal de expedición de autorización de acceso a lugares. Por lo anterior, para este período de tiempo no se proyectaron  ni expidieron actos administrativos de autorización de acces a lugares.</t>
  </si>
  <si>
    <t>No se reportan acciones en este sentido pues no se presentaron solicitudes para autorización de acceso a lugares en este periodo.</t>
  </si>
  <si>
    <r>
      <rPr>
        <b/>
        <sz val="9"/>
        <color theme="1"/>
        <rFont val="Arial"/>
      </rPr>
      <t>OFICINA  ASESORA JURÍDICA:</t>
    </r>
    <r>
      <rPr>
        <sz val="9"/>
        <color theme="1"/>
        <rFont val="Arial"/>
      </rPr>
      <t xml:space="preserve"> Durante el tercer trimestre, a la Dirección General y la Oficina Asesora Jurídica no les fue radicada solicitud formal de expedición de autorización de acceso a lugares. Por lo anterior, para este período de tiempo no se proyectaron  ni expidieron actos administrativos de autorización de acceso a lugares.
</t>
    </r>
    <r>
      <rPr>
        <b/>
        <sz val="9"/>
        <color theme="1"/>
        <rFont val="Arial"/>
      </rPr>
      <t>SGTT</t>
    </r>
    <r>
      <rPr>
        <sz val="9"/>
        <color theme="1"/>
        <rFont val="Arial"/>
      </rPr>
      <t xml:space="preserve">: A partir del 20 de mayo de la presente anualidad, la Subdirección General Técnica y Territorial fue delegada mediante Resolución No. 806 de 2021, para la proyección, el trámite y la expedición de las autorizaciones para el acceso y protección de lugar(es) donde se tenga conocimiento de la presunta ubicación de las personas, cuerpos o cuerpos esqueletizados de las personas desaparecidas, en los términos de los artículos 6, 7 y 8.1 del Decreto Ley 589 de 2017. 
En razón a lo anterior, para el tercer trimestre ha proferido 15 actos administrativos de autorización de acceso a lugares para acciones humanitarias de prospección y posible recuperación de cuerpos esqueletizados. 
Teniendo en cuenta que los actos administrativos y sus respectivos anexos cuentan con información confidencial, en la carpeta dispuesta para incluir los soportes del cumplimiento de la presente actividad, se incluye un pantallazo donde reposa la respectiva documentación.
</t>
    </r>
  </si>
  <si>
    <t>La Oficina  Asesora Jurídica no reporta avances al respecto de la actividad pues indican que no les fue presentada ninguna solicitud para autorización de acceso a lugares en este periodo.
Frente al avance reportado por la Subdirección General Técnica y Territorial (SGTT), se evidencian grandes avances en cuanto al acceso a lugares, pudiendo proferir 15 actos administrativos en lo corrido del 3er trimestre, siendo un avance positivo para los procesos de búsqueda, sin embargo, se sugiere establecer mesas de trabajo con la Dirección Técnica de Prospección, Recuperación e Identificación, ya que desde allí se precisan aún muchas dificultades para poder acceder a lugares de interes forense.</t>
  </si>
  <si>
    <r>
      <rPr>
        <sz val="9"/>
        <color theme="1"/>
        <rFont val="Arial"/>
      </rPr>
      <t xml:space="preserve">Avance SGTT:
</t>
    </r>
    <r>
      <rPr>
        <sz val="9"/>
        <color theme="1"/>
        <rFont val="Arial"/>
      </rPr>
      <t xml:space="preserve">A partir del 20 de mayo de la presente anualidad, la Subdirección General Técnica y Territorial fue delegada mediante Resolución No. 806 de 2021, para la proyección, el trámite y la expedición de las autorizaciones para el acceso y protección de lugar(es) donde se tenga conocimiento de la presunta ubicación de las personas, cuerpos o cuerpos esqueletizados de las personas desaparecidas, en los términos de los artículos 6, 7 y 8.1 del Decreto Ley 589 de 2017. 
 En razón a lo anterior, para el cuarto trimestre la Subdirección General Técnica y Territorial ha proferido 15 actos administrativos de autorización de acceso a lugares para acciones humanitarias de prospección y posible recuperación de cuerpos esqueletizados, y 4 autorizaciones para la recuperación de hallazgos fortuitos.
 Teniendo en cuenta que los actos administrativos y sus respectivos anexos cuentan con información confidencial, en la carpeta dispuesta para incluir los soportes del cumplimiento de la presente actividad, se incluye un pantallazo donde reposa la respectiva documentación.
</t>
    </r>
    <r>
      <rPr>
        <sz val="9"/>
        <color theme="1"/>
        <rFont val="Arial"/>
      </rPr>
      <t xml:space="preserve">Oficina Asesora Jurídica:
</t>
    </r>
    <r>
      <rPr>
        <sz val="9"/>
        <color theme="1"/>
        <rFont val="Arial"/>
      </rPr>
      <t>Durante el cuarto trimestre, a la Dirección General y la Oficina Asesora Jurídica no les fue radicada solicitud formal de expedición de autorización de acceso a lugares. Por lo anterior, para este período de tiempo no se proyectaron  ni expidieron actos administrativos de autorización de acceso a lugares.</t>
    </r>
  </si>
  <si>
    <r>
      <rPr>
        <sz val="9"/>
        <color theme="1"/>
        <rFont val="Arial"/>
      </rPr>
      <t xml:space="preserve">
</t>
    </r>
    <r>
      <rPr>
        <sz val="9"/>
        <color theme="1"/>
        <rFont val="Arial"/>
      </rPr>
      <t xml:space="preserve">La Oficina  Asesora Jurídica no reporta avances al respecto de la actividad pues indican que no les fue presentada ninguna solicitud para autorización de acceso a lugares en este periodo
</t>
    </r>
    <r>
      <rPr>
        <b/>
        <sz val="9"/>
        <color theme="1"/>
        <rFont val="Arial"/>
      </rPr>
      <t xml:space="preserve">Retroalimentación a la SGTT:
</t>
    </r>
    <r>
      <rPr>
        <sz val="9"/>
        <color theme="1"/>
        <rFont val="Arial"/>
      </rPr>
      <t>Los avances sobre la autorización de acceso a lugares son positivos frente a otras vigencias, sin embargo, dentro de los avances no se registra el número de solicitudes de acceso a lugares que fueron solicitados, pero no tramitados. tampoco se preven dificultades al respecto, por lo anterior, se sugiere para próximos reportes en el 2022 incluir el porcentaje de solicitudes de acceso a lugares no tramitadas, lo cual permitiría entender la magnitud, cuellos de botella y principales causas para que se genere o no la autorización respectiva.</t>
    </r>
  </si>
  <si>
    <r>
      <rPr>
        <b/>
        <sz val="9"/>
        <color rgb="FF000000"/>
        <rFont val="Arial, sans-serif"/>
      </rPr>
      <t xml:space="preserve">Logros y dificultades SGTT: 
</t>
    </r>
    <r>
      <rPr>
        <sz val="9"/>
        <color rgb="FF000000"/>
        <rFont val="Arial, sans-serif"/>
      </rPr>
      <t xml:space="preserve">Resultado de la delegación a la Subdirección General Técnica y Territorial para la proyección, el trámite y la expedición de las autorizaciones para el acceso y protección de lugar(es), se establecieron espacios de interlocución con los equipos de trabajo (nacional y territorial) que adelantan las investigaciones humanitarias y extrajudiciales para la revisión de los documentos que soportan los actos administrativos. 
 Estos ejercicios permitieron una apropiación del trámite de autorización de acceso a lugares por parte de las diferentes dependencias de la UBPD que participan, así mismo identificaron dinámicas de interlocución con los equipos de trabajo para solventar soportes o aclaraciones durante el proceso, lo cual permitió que la Unidad de Búsqueda realizará 33 prospecciones y 69 recuperaciones de cuerpos o cuerpos esqueletizados.
 Se culminó la elaboración del Protocolo de Acceso a Lugares, instrumento que actualmente se encuentra en la revisión final por parte de la Oficina Asesora Jurídica (memorando 1600-3-202106858 del 17 de noviembre de 2021). Una vez se remita la versión aprobada por la OAJ y la Dirección General, se procederá a solicitar la inclusión en el Sistema de Gestión de la UBPD.
</t>
    </r>
    <r>
      <rPr>
        <b/>
        <sz val="9"/>
        <color rgb="FF000000"/>
        <rFont val="Arial, sans-serif"/>
      </rPr>
      <t xml:space="preserve">Logros y dificultades OAJ: 
</t>
    </r>
    <r>
      <rPr>
        <sz val="9"/>
        <color rgb="FF000000"/>
        <rFont val="Arial, sans-serif"/>
      </rPr>
      <t>Con la expedición del acto administrativo de delegación, se designaron funciones en la SGTT que les permitió acortar sus tiempos de respuesta y dar mayor alcance al cumplimiento de la misionalidad.</t>
    </r>
  </si>
  <si>
    <t>81. Construir Plan operativo de intervención técnico forense para la búsqueda en campo que conduzca a las acciones humanitarias planeadas (localización, prospección y recuperación), asociadas a los Planes regionales de búsqueda.</t>
  </si>
  <si>
    <t>DTIPLOC, DTPCVED, ET</t>
  </si>
  <si>
    <t xml:space="preserve">Durante el primer trimestre se recuperaron 32 cuerpos, a partir de las prospecciones y diligencias de recuperación realizadas asociados a medidas cautelares:
1. Se realizó acción humanitaria en el Jardín Cementerio Universal de Medellín, realizando una diligencia de recuperación en la zona 29 A, la cual se encuentra bajo las medidas cautelares de la JEP AUTO AT 110 de 2020 del 29 de julio de 2020, logrando la recuperación de una estructura de origen humano, el cual fue entregado al INMLCF de la ciudad de Medellín.
2. Se realizaron acciones humanitarias lideradas por la Unidad de Búsqueda de Personas dadas por Desaparecidas (UBPD) y en coordinación con la Unidad de Investigación y Acusación de la Jurisdicción Especial para la Paz (UIA-JEP) en el cementerio de “La Dolorosa” del municipio de Puerto Berrio, referentes al apoyo a las medidas cautelares proferidas por JEP en el AUTO SAR AI 023 del 15 de octubre 2020, que protegen 356 sitios de interés forense al interior de este camposanto donde se presume la ubicación de personas dadas por desaparecidas, la UBPD llevó a cabo del 15 al 26 de marzo de 2021, la tercera fase de la intervención propuesta para los contenedores reubicados de las celdas de custodia H y R, concerniente al abordaje antropológico forense de los cadáveres allí dispuestos, recuperando y entregando 31 cuerpos al Instituto Nacional de Medicina Legal y Ciencias Forenses (INMLCF).
Para el desarrollo de las acciones mencionadas se llevo a cabo la construcción de planes operativos los cuales tienen incluídos cronogramas de trabajo,  se realizaron diferentes mesas de trabajo con los referentes de las Direcciones técnicas misionales y Equipos territoriales y otras entidades, y se realizo seguimiento a cada plan de intervención técnico forense para la búsqueda.
</t>
  </si>
  <si>
    <t>Frente al avance, la DTPRI remite un solo avance para 4 actividades 81, 82, 83 y 84, el cual no permite evidenciar de forma separada el cronograma, planes de trabajo o seguimiento mensual de los avances de cada Plan regional de búsqueda. Adicionalmente, se evidencia que el Plan Operativo ubicado en la carpeta drive no se encuentra diligenciado con los avances para los meses de febrero y marzo, por lo cual, se sugiere utilizar esta herramienta por la DTPRI construida.
Es necesario registrar un avance para cada actividad por separado.</t>
  </si>
  <si>
    <t>Durante el segundo trimestre se recuperaron 29 cuerpos, a partir de las prospecciones y diligencias de recuperación realizadas asociados a medidas cautelares:
 1. Implementación de plan operativo de intervención técnico forense para las acciones humanitarias de 1 localización, 6 prospecciones, 4 diligencias de recuperaciones y 3 cuerpos recuperados, asociadas al oficio 202002006362 recibido por la UBPD el 21 de octubre del 2020, remitido por la Jurisdicción Especial para la Paz - JEP la documentación y actividades adelantadas por la UIA, enmarcadas en el Expediente Caso 04: Situación Territorial de la Región Urabá de la SRVR. - Curvarado Chocó.</t>
  </si>
  <si>
    <t>La información reportada es congruente con los soportes remitidos, sin embargo, es necesario incluir dificultades a la hora de implementar acciones humanitarias en los Planes Regionales de Búsqueda, lo anterior, considerando que esta actividad se encuentra asociada a los Planes regionales de búsqueda y no a las medidas cautelares producto del seguimiento. 
 Es importante conocer las dificultades a la hora de implementar acciones humanitarias en los PRB para tomar acciones, ya que efectivamente estamos evidenciando gestión en cuanto a medidas cautelares se refiere, pero no para los casos del PRB asociados a solicitudes recibidas directamente por la UBPD.</t>
  </si>
  <si>
    <t xml:space="preserve">Durante el tercer trimestre se recuperaron 126 cuerpos, a partir de las prospecciones y diligencias de recuperación realizadas asociados a planes regionales de búsqueda y mediada cautelares, cada una de las intervenciones cuenta con su plan operativo de intervención técnico forense para la búsqueda en campo que conduzca a las acciones humanitarias planeadas:
1. Se desarrollaron acciones humanitarias de localización de tres sitios de disposición de cuerpos NI y caracterización geo-espacial de cementerios, en los siguientes lugares: Tame (Arauca), Paz de Ariporo (Casanare) y Puerto Nidia (Fortul, Arauca). Así mismo, se llevó a cabo acciones humanitarias de recuperación de 6 cuerpos de PDD en el cementerio de Puerto Nidia (Fortul, Arauca) y entregados al INMLCF  asociados al PRB del Sararé.
2. Dando continuidad a las acciones humanitarias lideradas UBPD, referentes al apoyo a las medidas cautelares proferidas por la Jurisdicción Especial para la Paz en los AUTO SAR AI 023 del 15 de octubre 2020, AUTO SAR AT 003 del 14 de enero de 2021 y AUTO SARAI 020 del 26 de marzo de 2021, los cuales protegen sitios de interés forense localizados al interior de camposantos en los municipios de La Dorada. Para esta fase particular se realizarán acciones humanitarias de recuperación de 27 cadáveres en condición de no identificados entregados al INMLCF.
3. En el marco del Plan Regional de Búsqueda de Personas dadas por Desaparecidas de Caquetá Norte, Sur y Centro, se adelantaron las siguientes acciones humanitarias: dos (2) prospecciones en Bello Horizonte y Bahía, tres (3) diligencias de recuperación y tres (3) cuerpos recuperados, dos en Puerto Rico y uno en Valparaíso.
4. En el marco del Plan Regional de Búsqueda de Personas dadas por Desaparecidas del Magdalena Medio Caldense que involucra los municipios de Samaná, Victoria, Norcasia y La Dorada, se adelantaron las siguientes acciones humanitarias: ocho (8) prospecciones, ocho (8) diligencias de recuperación y ocho (8) cuerpos recuperados.
5. En el marco del Plan Regional de Búsqueda del Alto y Medio Atrato, se realizaron las siguientes acciones humanitarias: ocho (8) prospecciones, dos (2) diligencias de recuperación y dos (2) cuerpos recuperados en Bagadó – Choco.
6. En el marco del Plan Regional de Búsqueda del Catatumbo se realizó comisión en la vereda Las Vegas del corregimiento de La Gabarra del municipio de Tibú, vereda Tarra (Norte de Santander) adelantando las siguientes acciones humanitarias: una (1) prospecciones, una (1) diligencia de recuperación y un (1) cuerpo recuperado.
7. En el marco del Plan Regional de Búsqueda de Personas dadas por Desaparecidas de Oriente Antioqueño, se adelantaron las siguientes acciones humanitarias: seis (6) diligencias de recuperación y seis (6) cuerpos recuperados en el Cementerio de San Rafael.
8. Dando continuidad a las acciones humanitarias lideradas por la UBPD y en coordinación con UIA-JEP en el cementerio de “La Dolorosa” del municipio de Puerto Berrio, referentes al apoyo a las medidas cautelares proferidas por JEP en el AUTO SAR AI 023 del 15 de octubre 2020, se  llevó a cabo del 13 al 27 de septiembre de 2021, la cuarta fase de la intervención propuesta para  las bóvedas ubicadas en los pabellones de caridad Q, R y S, realizando 124 diligencias de recuperación y recuperando 73  cuerpos al INMLCF.
Se presentaron las siguientes dificultades durante el período:
- Dificultades para obtener toda la documentación jurídica que soporta la titularidad del predio y la demás información para poder acceder a lugares.
- Una situación a considerar es que luego de una comisión, los servidores participantes deben pasar por un período de aislamiento (7 días), como medida de prevención y mitigación contra el COVID 19. Esto dificulta una programación más fluida para la asignación de equipos de trabajo a determinadas intervenciones que se superponen a dichos períodos.
- Dificultad en la ubicación de los sitios.
A corte del 30 de septiembre de 2021, se logró el cumplimiento de la meta proyectada y se levantando el rezago de los anteriores trimestres, acumulando un cumplimiento de avance del 93.5%, equivalentes a 187 cuerpos recuperados, lo que evidencia una gestión más eficiente en el desarrollo de los procedimientos internos de la DTPRI
</t>
  </si>
  <si>
    <t>Se resalta como punto positivo que gran mayoría de los cuerpos recuperados obedecen a labores y gestión propia de la UBPD en el marco de los Planes Regionales de Búsqueda.
Frente a las dificultades presentadas, se reiteran las sugerencias descritas en la actividad 78, las cuales se encuentran relacionadas con los tiempos de prevención de los 7 días para servidores y a las dificultades para poder obtener autorización de acceso a lugares.
Se sugiere iniciar conversaciones con el INMLCF para determinar cómo se llevará la custodia, almacenamiento y cuidado de los cuerpos que se han entregado a esta entidad, lo anterior, considerando que esta entidad no cuenta con sitios propicios para este proceso.</t>
  </si>
  <si>
    <t>A partir de la contrucción de los planes operativos técnicos forenses para la búsqueda en campo, durante el cuarto trimestre se recuperaron 69 cuerpos, a partir de las acciones humanitarias de prospecciones y de recuperación realizadas asociados a planes regionales de búsqueda y mediada cautelares, estas acciones reflejan el trabajo articulado que se llevo a cabo con las Direcciones Técnicas misiones y los Equipos Territoriales:
 - En el marco del Plan Regional de Búsqueda del Centro del César, se realizaron las siguientes acciones humanitarias: una (1) prospección aplicando método geofísico no intrusivo, dieciséis (16) acciones de recuperación y dieciséis (16) cuerpos recuperados en el Cementerio Santísima Trinidad de Curumaní interviniendo un osario familiar y osarios comunes.
 - Dando continuidad a las acciones humanitarias lideradas por la UBPD y en coordinación con la JEP y los representantes de la Secretaría de Justicia Restaurativa de la Secretaría de la No-Violencia de la Alcaldía de Medellín, referentes al apoyo a las medidas cautelares proferidas por JEP en el AUTO AI 010 de 2020 del 11 de agosto de 2020 y en el AUTO AI 041 de 2021 del 09 de agosto de 2021, se intervinieron 18 sitios de interés forense (bóvedas o nichos) en el cementerio de Cementerio de Santo Domingo – Antioquia, logrando la recuperación de 18 cuerpos.
 - En marco del Plan Regional de Búsqueda de San Juanito, Meta. se realizaron las siguientes acciones humanitarias: una (1) prospección, una (1) acciones de recuperación y un (1) cuerpo recuperado. 
 - En marco del PRB Montes de María y Morrosquillo se realizaron las siguientes acciones humanitarias: siete (7) prospecciones, una (1) acción de recuperación y un (1) cuerpo recuperado, en el municipio Macayepos – Carmen de Bolívar.
 - En marco del PRB Caquetá Centro y a la Medida Cautelar Auto 205/2021 de la JEP, se realizaron las siguientes acciones humanitarias trece (13) acciones de recuperación y diez (10) cuerpos recuperados en el Cementerio La Unión Peneya.
 - En el marco de la medida cautelar proferida al Jardín Cementerio Universal de Medellín mediante el Auto AT 110 de 2020, se realizaron siete (7) prospecciones en sitios de interés forense en las zonas 20 y 21, con el fin de revisar y contrastar los hallazgos obtenidos con base en la información recabada previamente, dos (2) acciones de recuperación y dos (2) cuerpos recuperados.
 - En el marco del Plan Regional de Búsqueda San Juanito, se realizó una (1) acción de recuperación correspondiente a un hallazgo fortuito en el Cementerio Municipal de San Juanito logrando recuperar un (1) cuerpo. 
 - En el marco del Plan Regional del Sarare se realizaron las siguientes acciones humanitarias en el Cementerio de Puerto Jordán Puerto – Arauquita: una (1) prospección, una (1) acción de recuperación y un (1) cuerpo recuperado.
 - En marco del Plan Regional de Búsqueda Área Metropolitana de Cúcuta se realizaron las siguientes acciones humanitarias en el Cementerio Comunitario Carabobo - Municipio de Concepción: dos (2) acciones de recuperación y cinco (5) cuerpos recuperados.
 - En el marco del Plan Regional de Búsqueda Centro Oriente del Meta, se realizaron una (1) prospección, tres (3) acciones de recuperación y tres (3) cuerpos recuperados en la Vereda Lucitania Lejanías - Meta
 - En el marco PRB de Pacífico Nariñense, se realizaron cinco (5) prospecciones, tres (3) acciones de recuperación y tres (3) cuerpos recuperados en la Vereda Santa Rosa - Rio Mejicano -Tumaco - Nariño 
 - En el marco del Plan Regional de Búsqueda del Oriente del Cauca se realizaron las siguientes acciones humanitarias en el cementerio Jardines del recuerdo y Jardines de la inmaculada en la Cabecera municipal del Bordo Municipio de Patía. Cauca: cinco (5) acciones de recuperación y cinco (5) cuerpos recuperados
 - En el marco de la Medidas Cautelar AUTO 110 de 2020 JEP en el Cementerio Universal en Medellín se realizaron las siguientes acciones humanitarias: una (1) acción de recuperación y dos (2) cuerpos recuperados.
 - En marco Plan Regional de Búsqueda Pacífico Medio se realizó una (1) prospección, una (1) acción de recuperación y un (1) cuerpos recuperados en la Isla pájaros (Isla Calavera) Estero San Antonio – Buenaventura.
 Adicionalmente, se realizaron las siguientes acciones de prospección sin recuperación de cuerpos:
 - Se llevó a cabo una prospección en el cementerio San José del municipio de Paz de Ariporo, en el marco de la medida cautelar establecida mediante el Auto SARV-AI-026-2021 - Auto SAR-AT-201-2021.
 - Solicitud urgente del ET Montería para realizar para la recuperación inmediata de un cadáver esqueletizado hallado fortuitamente en la vereda Las Conchas, municipio El Bagre. Antioquia, se realizaron las siguientes acciones: una (1) prospección sin recuperación de cuerpo.
 - En el marco de la Medida Cautelar Auto AT 185 de 2020 de la JEP en el Resguardo Indígena - San Lorenzo –Caldas, se realizaron seis (6) acciones de prospección.
 - En el marco del Plan Regional de Búsqueda del Suroccidente del Casanare en el Cementerio De Aguazul Casanare se realizó una (1) de prospección.</t>
  </si>
  <si>
    <t>Se evidencian los avances positivos que ha realizado la UBPD en materia de recuperación, en especial para este último trimestre.
Frente a la dificultad presentada, relacionada con los contratiempos generados en cuanto a la rutas y desplazamiento de los vehículos y conductores, se sugiere tener previsto planes de contingencia que permitan sobrellevar dichos percanses, así mismo, evaluar si esta situación ha sido evaluada o ducumentada en los riesgos de gestión de la UBPD.
Adicionalmente, se sugiere realizar monitoreo permanente a la disposición de los cuerpos entregados al INMLCF.</t>
  </si>
  <si>
    <t>A corte del 31 de diciembre de 2021, se logró el cumplimiento de la meta proyectada, acumulando un cumplimiento de avance del 128%, equivalentes a 256 cuerpos recuperados, superado la meta en 56 cuerpos, lo que evidencia una gestión más eficiente en el desarrollo de los procedimientos internos de la DTPRI.
 Se presentaron las siguientes dificultades durante el período:
 - Se presentaron retrasos en algunas comisiones, ya que por condiciones de salud algunos servidores tuvieron que estar en aislamiento por contagio y/o sospechas de contagios por COVID 19.
 - Dificultades en terreno en cuanto a la rutas y desplazamiento de los vehículos y conductores, generando retrasos e incluso la imposibilidad de su operación en los municipios donde se desarrollan las acciones humanitarias en campo.</t>
  </si>
  <si>
    <t>82. Construir cronograma de actividades para el desarrollo del plan operativo de Intervención técnico forense para la búsqueda en campo que conduzca a las acciones humanitarias planeadas (Localización, prospección y recuperación), asociadas a los Planes regionales de búsqueda.</t>
  </si>
  <si>
    <t>2. Se dio continuidad con las acciones humanitarias lideradas por la UBPD y en coordinación con UIA-JEP en el cementerio de “La Dolorosa” del municipio de Puerto Berrio, referentes al apoyo a las medidas cautelares proferidas por JEP en el AUTO SAR AI 023 del 15 de octubre 2020, se llevó a cabo del 03 al 12 de mayo de 2021, fase de intervención propuesta, concerniente al abordaje antropológico forense de los cadáveres allí dispuestos, recuperando 12 cuerpos.</t>
  </si>
  <si>
    <t>La información reportada es congruente con los soportes remitidos, sin embargo, es necesario incluir dificultades a la hora de implementar acciones humanitarias en los Planes Regionales de Búsqueda, lo anterior, considerando que esta actividad se encuentra asociada a los Planes regionales de búsqueda y no a las medidas cautelares producto del seguimiento. 
 Es importante conocer las dificultades a la hora de implementar acciones humanitarias en los PRB para tomar acciones, ya que efectivamente estamos evidenciando gestíón en cuanto a medidas cuatelares se refiere, pero no para los casos del PRB asociados a solicitudes recibidas directamente por la UBPD.</t>
  </si>
  <si>
    <t>Para el desarrollo de las acciones mencionadas se llevó a cabo la construcción de planes operativos los cuales tienen incluídos cronogramas de trabajo, se realizaron diferentes mesas de trabajo con los referentes de las Direcciones técnicas misionales y Equipos territoriales y otras entidades, y se realizó seguimiento a cada plan de intervención técnico forense para la búsqueda.
Los planes regionales trabajados durante el tercer trimestres fueron los siguientes:
- Plan Regional de Búsqueda del Alto y Medio Atrato: Plan Operativo Altao Atrato y san Juan – Bagadó .
- Plan Regional Caquetá Centro. Plan Operativo Unión Peneya. 
- Plan Regional Cúcuta Area metropolitana y Frontera. Plan Operativo Labateca. 
- Plan Regional Catatumbo. Plan Operativo EL Tarra y las Vegas. 
- Plan Regional de los Puertos del Magdalena Medio. Puerto Berrio. Fase 3  y Fase 4. Planes operativos forenses.
- Plan Regional Centro del César: Actualización PRB, Plan  Operativo de Intervención Forense- Curumani . Intervención Osarios Comunes. Cementerio Santísima Trinidad Curumaní
- Plan Regional Morrosquillo y Montes de María: Integración PRB Montes de María y Morrosquillo,. Elaboración Plan Operativo Macayepos.
- Plan Regional Oriente del Cauca: Articulación  PNN Puracé.
- Plan Regional Pacifico Sur: Informe Narrativo Hipótesis de Localización CC Río Mejicano. Versión final PRB.
- Plan Regional Sur occidente del Casanare: Presentación Institucional UBPD Chámeza.
- Plan Regional Área Metropolitana de Cali: Construcción PRB .
- PRB Meta: Apoyo en la actualización del Plan Operativo de San Juanito, Diálogo con familia Angulo. y Vista Hermosa. .
- Proceso de consolidación de hipótesis de localización y lugares de interés con el satélite territorial pasto. 
- Resguardo Indígena San Lorenzo Auto AT 185 de 2020 de la JEP.Reuniones de avances a las medidas cautelares
- Paz de Ariporo -  Medica Cautelar  AUTO SAR-AI-026-2021. Diseño Plan de intervención
- Escombrera, Medida Cautelar AUTO AI-010 DE 2020, Diseño de intervención Fase 4 para extensión de la medida cautelar y proyección de acciones humanitarias en campo. 
Se presentaron las siguientes dificultades durante el período:
- Dificultades para obtener toda la documentación jurídica que soporta la titularidad del predio y la demás información para poder acceder a lugares.
- Una situación a considerar es que luego de una comisión, los servidores participantes deben pasar por un período de aislamiento (7 días), como medida de prevención y mitigación contra el COVID 19. Esto dificulta una programación más fluida para la asignación de equipos de trabajo a determinadas intervenciones que se superponen a dichos períodos.
- Dificultad en la ubicación de los sitios.</t>
  </si>
  <si>
    <t>Para esta actividad, se podría pensar que aplica el mismo cronograma de trabajo enunciado y soportado en la actividad 77. así las cosas, los avances tienden a ser los mismos de acuerdo con las anteriores actividades de la DTPRI.</t>
  </si>
  <si>
    <t>Para el desarrollo de las acciones humanitarias realizadas durante el cuarto trimestre, se realizó la construcción de cronogramas de actividades para la ejecución de los planes operativos, se realizaron diferentes mesas de trabajo con los referentes de las Direcciones técnicas misionales y Equipos territoriales y otras entidades, y se realizo seguimiento a cada plan de intervención técnico forense para la búsqueda.
 Los planes regionales trabajados durante el cuarto trimestre fueron los siguientes:
 - PRB Centro del Cesar:
 - PRB San Juanito
 - Plan Regional de Búsqueda Área Metropolitana de Cúcuta
 - PRB Centro Oriente del Meta
 - PRB Pacífico Nariñense.
 - PRB Pacífico Medio
 - Plan Regional de búsqueda Sarare.
 - Plan Regional Morrosquillo y Montes de María.
 - Plan Regional de Búsqueda del Alto y Medio Atrato 
 - Plan Regional Sur occidente del Casanare
 - Plan Regional de Búsqueda del sur Huila
 - Plan Regional de los Puertos del Magdalena Medio
 - Plan Regional Caquetá Norte
 - Plan Regional Caquetá Sur.
 - Plan regional Catatumbo
 - Resguardo Indígena San Lorenzo Auto AT 185 de 2020 de la JEP.</t>
  </si>
  <si>
    <t>Se evidencia la programación e implementación de acciones humanitarias directamente asociadas a los planes regionales de búsqueda. 
Frente a la implementación de los Planes Regionales de Búsqueda, se sugiere establecer la linea base de cada uno en cuanto a las labores de localización, prospección y recuperación, de tal forma, que se tenga una perspectiva y punto de referencia acerca del reto que tiene la UBPD para cada plan a mediano y largo plazo</t>
  </si>
  <si>
    <t>Principales logros durante la vigencia:
 - A corte del 31 de diciembre de 2021, se logró el cumplimiento de la meta proyectada, acumulando un cumplimiento de avance del 128%, equivalentes a 256 cuerpos recuperados, superado la meta en 56 cuerpos, lo que evidencia una gestión más eficiente en el desarrollo de los procedimientos internos de la DTPRI y la ejecución correcta de los cronogramas de actividades para el desarrollo de los planes regionales de búsqueda.
 - Mejora en la articulación interna para la planeación y ejecución de acciones humanitarias entre los técnicos y el Coordinador y Director técnico de Prospección, recuperación e identificación.
 Se presentaron las siguientes dificultades durante el período:
 - Se presentaron retrasos en algunas comisiones, ya que por condiciones de salud algunos servidores tuvieron que estar en aislamiento por contagio y/o sospechas de contagios por COVID 19.</t>
  </si>
  <si>
    <t>83. Desarrollar mesas de trabajo con la DTIPLOC, DTPCVED y Equipos Territoriales para la planificación de acciones de localización, prospección y recuperación asociadas a los PRB.</t>
  </si>
  <si>
    <t>3. Se dio continuidad a lo indicado en el AUTO AT 034 de 2020 del 10 de marzo de 2020; en la ciudad de Medellín – Antioquía y en el marco de las Medidas Cautelares solicitadas por el MOVICE a la JEP, se llevaron a cabo labores de la verificación de contenedores procedentes del Cementerio de Orobajo que se encontraban en el Laboratorio de Osteología Antropológica y Forense de la Universidad de Antioquía, realizando entrega de 14 cuerpos al INMLCF.</t>
  </si>
  <si>
    <t>El avance registrado no permite entender cómo se están articulando entre las 3 Direcciones técnicas para la implementación de acciones de localización, prospección y recuperación asociadas a los PRB. Se sugiere enfocar esfuerzos en acciones propias para los casos que ha recibido la UBPD desde el inicio de su mandato.</t>
  </si>
  <si>
    <t>Durante el tercer trimestre se recuperaron 126 cuerpos, a partir de las prospecciones y diligencias de recuperación realizadas asociados a planes regionales de búsqueda y mediada cautelares, cada una de las intervenciones cuenta con su plan operativo de intervención técnico forense para la búsqueda en campo que conduzca a las acciones humanitarias planeadas, las acciones realizadas reflejan el trabajo articulado que se llevo a cabo con las Direcciones Técnicas misiones y los Equipos Territoriales:
1. Se desarrollaron acciones humanitarias de localización de tres sitios de disposición de cuerpos NI y caracterización geo-espacial de cementerios, en los siguientes lugares: Tame (Arauca), Paz de Ariporo (Casanare) y Puerto Nidia (Fortul, Arauca). Así mismo, se llevó a cabo acciones humanitarias de recuperación de 6 cuerpos de PDD en el cementerio de Puerto Nidia (Fortul, Arauca) y entregados al INMLCF  asociados al PRB del Sararé.
2. Dando continuidad a las acciones humanitarias lideradas UBPD, referentes al apoyo a las medidas cautelares proferidas por la Jurisdicción Especial para la Paz en los AUTO SAR AI 023 del 15 de octubre 2020, AUTO SAR AT 003 del 14 de enero de 2021 y AUTO SARAI 020 del 26 de marzo de 2021, los cuales protegen sitios de interés forense localizados al interior de camposantos en los municipios de La Dorada. Para esta fase particular se realizarán acciones humanitarias de recuperación de 27 cadáveres en condición de no identificados entregados al INMLCF.
3. En el marco del Plan Regional de Búsqueda de Personas dadas por Desaparecidas de Caquetá Norte, Sur y Centro, se adelantaron las siguientes acciones humanitarias: dos (2) prospecciones en Bello Horizonte y Bahía, tres (3) diligencias de recuperación y tres (3) cuerpos recuperados, dos en Puerto Rico y uno en Valparaíso.
4. En el marco del Plan Regional de Búsqueda de Personas dadas por Desaparecidas del Magdalena Medio Caldense que involucra los municipios de Samaná, Victoria, Norcasia y La Dorada, se adelantaron las siguientes acciones humanitarias: ocho (8) prospecciones, ocho (8) diligencias de recuperación y ocho (8) cuerpos recuperados.
5. En el marco del Plan Regional de Búsqueda del Alto y Medio Atrato, se realizaron las siguientes acciones humanitarias: ocho (8) prospecciones, dos (2) diligencias de recuperación y dos (2) cuerpos recuperados en Bagadó – Choco.
6. En el marco del Plan Regional de Búsqueda del Catatumbo se realizó comisión en la vereda Las Vegas del corregimiento de La Gabarra del municipio de Tibú, vereda Tarra (Norte de Santander) adelantando las siguientes acciones humanitarias: una (1) prospecciones, una (1) diligencia de recuperación y un (1) cuerpo recuperado.
7. En el marco del Plan Regional de Búsqueda de Personas dadas por Desaparecidas de Oriente Antioqueño, se adelantaron las siguientes acciones humanitarias: seis (6) diligencias de recuperación y seis (6) cuerpos recuperados en el Cementerio de San Rafael.
8. Dando continuidad a las acciones humanitarias lideradas por la UBPD y en coordinación con UIA-JEP en el cementerio de “La Dolorosa” del municipio de Puerto Berrio, referentes al apoyo a las medidas cautelares proferidas por JEP en el AUTO SAR AI 023 del 15 de octubre 2020, se  llevó a cabo del 13 al 27 de septiembre de 2021, la cuarta fase de la intervención propuesta para  las bóvedas ubicadas en los pabellones de caridad Q, R y S, realizando 124 diligencias de recuperación y recuperando 73  cuerpos al INMLCF.
Se presentaron las siguientes dificultades durante el período:
- Dificultades para obtener toda la documentación jurídica que soporta la titularidad del predio y la demás información para poder acceder a lugares.
- Una situación a considerar es que luego de una comisión, los servidores participantes deben pasar por un período de aislamiento (7 días), como medida de prevención y mitigación contra el COVID 19. Esto dificulta una programación más fluida para la asignación de equipos de trabajo a determinadas intervenciones que se superponen a dichos períodos.
- Dificultad en la ubicación de los sitios.
A corte del 30 de septiembre de 2021, se logró el cumplimiento de la meta proyectada y se levantando el rezago de los anteriores trimestres, acumulando un cumplimiento de avance del 93.5%, equivalentes a 187 cuerpos recuperados, lo que evidencia una gestión más eficiente en el desarrollo de los procedimientos internos de la DTPRI</t>
  </si>
  <si>
    <t>Se evidencian resultados que visibilizan la labor humanitaria de la UBPD, sin embargo, dentro del avance y soportes remitidos, no se evidencia el desarrollo de mesas de trabajo con la DTIPLOC, DTPCVED y Equipos Territoriales para la planificación de esas acciones humanitarias. se sugiere incluirlas para el último trimestre, considerando que este es el principal propósito de esta actividad.</t>
  </si>
  <si>
    <t>Durante el cuarto trimestre se recuperaron 69 cuerpos, a partir de las prospecciones y diligencias de recuperación realizadas asociados a planes regionales de búsqueda y mediada cautelares, cada una de las intervenciones cuenta con su plan operativo de intervención técnico forense para la búsqueda en campo que conduzca a las acciones humanitarias planeadas, las acciones realizadas reflejan el trabajo articulado que se llevo a cabo con las Direcciones Técnicas misiones y los Equipos Territoriales:
 - En el marco del Plan Regional de Búsqueda del Centro del César, se realizaron las siguientes acciones humanitarias: una (1) prospección aplicando método geofísico no intrusivo, dieciséis (16) acciones de recuperación y dieciséis (16) cuerpos recuperados en el Cementerio Santísima Trinidad de Curumaní interviniendo un osario familiar y osarios comunes.
 - Dando continuidad a las acciones humanitarias lideradas por la UBPD y en coordinación con la JEP y los representantes de la Secretaría de Justicia Restaurativa de la Secretaría de la No-Violencia de la Alcaldía de Medellín, referentes al apoyo a las medidas cautelares proferidas por JEP en el AUTO AI 010 de 2020 del 11 de agosto de 2020 y en el AUTO AI 041 de 2021 del 09 de agosto de 2021, se intervinieron 18 sitios de interés forense (bóvedas o nichos) en el cementerio de Cementerio de Santo Domingo – Antioquia, logrando la recuperación de 18 cuerpos.
 - En marco del Plan Regional de Búsqueda de San Juanito, Meta. se realizaron las siguientes acciones humanitarias: una (1) prospección, una (1) acciones de recuperación y un (1) cuerpo recuperado. 
 - En marco del PRB Montes de María y Morrosquillo se realizaron las siguientes acciones humanitarias: siete (7) prospecciones, una (1) acción de recuperación y un (1) cuerpo recuperado, en el municipio Macayepos – Carmen de Bolívar.
 - En marco del PRB Caquetá Centro y a la Medida Cautelar Auto 205/2021 de la JEP, se realizaron las siguientes acciones humanitarias trece (13) acciones de recuperación y diez (10) cuerpos recuperados en el Cementerio La Unión Peneya.
 - En el marco de la medida cautelar proferida al Jardín Cementerio Universal de Medellín mediante el Auto AT 110 de 2020, se realizaron siete (7) prospecciones en sitios de interés forense en las zonas 20 y 21, con el fin de revisar y contrastar los hallazgos obtenidos con base en la información recabada previamente, dos (2) acciones de recuperación y dos (2) cuerpos recuperados.
 - En el marco del Plan Regional de Búsqueda San Juanito, se realizó una (1) acción de recuperación correspondiente a un hallazgo fortuito en el Cementerio Municipal de San Juanito logrando recuperar un (1) cuerpo. 
 - En el marco del Plan Regional del Sarare se realizaron las siguientes acciones humanitarias en el Cementerio de Puerto Jordán Puerto – Arauquita: una (1) prospección, una (1) acción de recuperación y un (1) cuerpo recuperado.
 - En marco del Plan Regional de Búsqueda Área Metropolitana de Cúcuta se realizaron las siguientes acciones humanitarias en el Cementerio Comunitario Carabobo - Municipio de Concepción: dos (2) acciones de recuperación y cinco (5) cuerpos recuperados.
 - En el marco del Plan Regional de Búsqueda Centro Oriente del Meta, se realizaron una (1) prospección, tres (3) acciones de recuperación y tres (3) cuerpos recuperados en la Vereda Lucitania Lejanías - Meta
 - En el marco PRB de Pacífico Nariñense, se realizaron cinco (5) prospecciones, tres (3) acciones de recuperación y tres (3) cuerpos recuperados en la Vereda Santa Rosa - Rio Mejicano -Tumaco - Nariño 
 - En el marco del Plan Regional de Búsqueda del Oriente del Cauca se realizaron las siguientes acciones humanitarias en el cementerio Jardines del recuerdo y Jardines de la inmaculada en la Cabecera municipal del Bordo Municipio de Patía. Cauca: cinco (5) acciones de recuperación y cinco (5) cuerpos recuperados
 - En el marco de la Medidas Cautelar AUTO 110 de 2020 JEP en el Cementerio Universal en Medellín se realizaron las siguientes acciones humanitarias: una (1) acción de recuperación y dos (2) cuerpos recuperados.
 - En marco Plan Regional de Búsqueda Pacífico Medio se realizó una (1) prospección, una (1) acción de recuperación y un (1) cuerpos recuperados en la Isla pájaros (Isla Calavera) Estero San Antonio – Buenaventura.
 Adicionalmente, se realizaron las siguientes acciones de prospección sin recuperación de cuerpos:
 - Se llevó a cabo una prospección en el cementerio San José del municipio de Paz de Ariporo, en el marco de la medida cautelar establecida mediante el Auto SARV-AI-026-2021 - Auto SAR-AT-201-2021.
 - Solicitud urgente del ET Montería para realizar para la recuperación inmediata de un cadáver esqueletizado hallado fortuitamente en la vereda Las Conchas, municipio El Bagre. Antioquia, se realizaron las siguientes acciones: una (1) prospección sin recuperación de cuerpo.
 - En el marco de la Medida Cautelar Auto AT 185 de 2020 de la JEP en el Resguardo Indígena - San Lorenzo –Caldas, se realizaron seis (6) acciones de prospección.
 - En el marco del Plan Regional de Búsqueda del Suroccidente del Casanare en el Cementerio De Aguazul Casanare se realizó una (1) de prospección.
 Los planes regionales trabajados durante el cuarto trimestre fueron los siguientes:
 - PRB Centro del Cesar: (reunión 09 de octubre /21)
 - PRB San Juanito (reunión 13 de octubre/21)
 - Plan Regional de Búsqueda Área Metropolitana de Cúcuta
 - PRB Centro Oriente del Meta
 - PRB Pacífico Nariñense.
 - PRB Pacífico Medio
 - Plan Regional de búsqueda Sarare.
 - Plan Regional Morrosquillo y Montes de María.
 - Plan Regional de Búsqueda del Alto y Medio Atrato 
 - Plan Regional Sur occidente del Casanare (reunión 29 dic/21)
 - Plan Regional de Búsqueda del sur Huila
 - Plan Regional de los Puertos del Magdalena Medio (Reunión 03 de nov)
 - Plan Regional Caquetá Norte
 - Plan Regional Caquetá Sur.
 - Plan regional Catatumbo (reunión 20/10/21)
 - Resguardo Indígena San Lorenzo Auto AT 185 de 2020 de la JEP. 
 - Cementerio Universal - (Reunión 21 de octubre/21 - 02 de nov/21)</t>
  </si>
  <si>
    <t>Se sugiere documentar las sesiones de trabajo que realicen con las direcciones técnicas y los equipos territoriales, ya que a pesar de que las evidencias son confidenciales, en los pantallazos y avances remitidos no se listan o visualizan las reuniones o actas que se hayan documentado durante la implementación de los procesos de búsqueda. Estas actas permiten evidenciar y registrar el trabajo de articulación realizado previo a la implementación de acciones humanitarias.</t>
  </si>
  <si>
    <t>Principales logros durante la vigencia:
 - A corte del 31 de diciembre de 2021, se logró el cumplimiento de la meta proyectada, acumulando un cumplimiento de avance del 128%, equivalentes a 256 cuerpos recuperados lo que evidencia una articulación interdirecciones y con los Equipos Territoriales más efectiva para el desarrollo de los planes regionales de búsqueda.
 - Mejora en la articulación interna para la planeación y ejecución de acciones humanitarias entre los técnicos y el Coordinador y Director técnico de Prospección, recuperación e identificación.
 Se presentaron las siguientes dificultades durante el período:
 - Se presentaron retrasos en algunas comisiones, ya que por condiciones de salud algunos servidores tuvieron que estar en aislamiento por contagio y/o sospechas de contagios por COVID 19.
 - Dificultades en terreno en cuanto a la rutas y desplazamiento de los vehículos y conductores, generando retrasos e incluso la imposibilidad de su operación en los municipios donde se desarrollan las acciones humanitarias en campo.</t>
  </si>
  <si>
    <t>84. Hacer seguimiento cada dos meses a los avances de cada Plan operativo de intervención técnico forense para la búsqueda en campo, que conduzca a las acciones humanitarias planeadas (localización, prospección y recuperación), asociadas a los Planes regionales de búsqueda.</t>
  </si>
  <si>
    <t>Para el desarrollo de las acciones mencionadas se llevo a cabo la construcción de planes operativos los cuales tienen incluídos cronogramas de trabajo, se realizaron diferentes mesas de trabajo con los referentes de las Direcciones técnicas misionales y Equipos territoriales y otras entidades, y se realizo seguimiento a cada plan de intervención técnico forense para la búsqueda.
 Se presentaron retrasos en algunas comisiones, por condiciones de seguridad, adicional, si bien se aplica las estrategias en el momento de la gestión en campo, pero las hipótesis planteadas no son las esperadas, lo que genera desviación en el resultado.
 Sin embargo, el grupo interno de prospección y recuperación en coordinación con el Director Técnico generaron un cronograma de recuperaciones para los proximos trimestres, con el fin de dar cumplimiento a la meta proyectada y así poder subsanar el rezago de 58 cuerpos que tenemos a la fecha en el indicador No 15 "Cuerpos recuperados"</t>
  </si>
  <si>
    <t>El avance y los soportes permiten evidenciar el trabajo de seguimiento que vienen desarrollando para cada Plan Regional de Búsqueda, no obstante, se sugiere que dentro del seguimiento de esta actividad se incluya una pequeña reseña del estado de cada Plan, esto permitiría entender el progreso de cada uno y conocer las dificultades y logros particulares. 
 Se sugiere establecer mesas de trabajo con la Dirección Técnica de información para poder solventar dificultades y establecer puntos de mejora para formular hipótesis de localización que sean más certeras, ya que como se indicó, esto representa una dificultad a la hora de implementar acciones de prospección y recuperación de PDD en campo.</t>
  </si>
  <si>
    <t>Para el desarrollo de las acciones mencionadas se llevo a cabo la construcción de planes operativos los cuales tienen incluídos cronogramas de trabajo, se realizaron diferentes mesas de trabajo con los referentes de las Direcciones técnicas misionales y Equipos territoriales y otras entidades, y se realizo seguimiento a cada plan de intervención técnico forense para la búsqueda.
Los planes regionales trabajados durante el tercer  trimestres fueron los siguientes:
- Plan Regional de Búsqueda del Alto y Medio Atrato: Plan Operativo Altao Atrato y san Juan – Bagadó .
- Plan Regional Caquetá Centro. Plan Operativo Unión Peneya. 
- Plan Regional Cúcuta Area metropolitana y Frontera. Plan Operativo Labateca. 
- Plan Regional Catatumbo. Plan Operativo EL Tarra y las Vegas. 
- Plan Regional de los Puertos del Magdalena Medio. Puerto Berrio. Fase 3  y Fase 4. Planes operativos forenses.
- Plan Regional Centro del César: Actualización PRB, Plan  Operativo de Intervención Forense- Curumani . Intervención Osarios Comunes. Cementerio Santísima Trinidad Curumaní
- Plan Regional Morrosquillo y Montes de María: Integración PRB Montes de María y Morrosquillo,. Elaboración Plan Operativo Macayepos.
- Plan Regional Oriente del Cauca: Articulación  PNN Puracé.
- Plan Regional Pacifico Sur: Informe Narrativo Hipótesis de Localización CC Río Mejicano. Versión final PRB.
- Plan Regional Sur occidente del Casanare: Presentación Institucional UBPD Chámeza.
- Plan Regional Área Metropolitana de Cali: Construcción PRB .
- PRB Meta: Apoyo en la actualización del Plan Operativo de San Juanito, Diálogo con familia Angulo. y Vista Hermosa. .
- Proceso de consolidación de hipótesis de localización y lugares de interés con el satélite territorial pasto. 
- Resguardo Indígena San Lorenzo Auto AT 185 de 2020 de la JEP.Reuniones de avances a las medidas cautelares
- Paz de Ariporo -  Medica Cautelar  AUTO SAR-AI-026-2021. Diseño Plan de intervención
- Escombrera, Medida Cautelar AUTO AI-010 DE 2020, Diseño de intervención Fase 4 para extensión de la medida cautelar y proyección de acciones humanitarias en campo. 
 Se presentaron las siguientes dificultades durante el período:
- Se produjeron retrasos por la demora en el proceso de la solicitud del acto administrativo de autorización de ingreso a lugares y su emisión, relacionado con la documentación requerida. Esto se viene solucionando a partir de la claridad en los documentos solicitados para la gestión y procedimientos que se relacionan con dicha necesidad.
- Una situación a considerar es que luego de una comisión, los servidores participantes deben pasar por un período de aislamiento (7 días), como medida de prevención y mitigación contra el COVID 19. Esto dificulta una programación más fluida para la asignación de equipos de trabajo a determinadas intervenciones que se superponen a dichos períodos.
- Se presenta la necesidad de construir hipótesis de identidad para abordad la búsqueda de personas dadas por desaparecidas, ya que dificulta la generación de Planes de Intervención.
- Articulación y relacionamiento desigual entre los diferentes equipos y agrupaciones territoriales ya que presentan diferentes responsabilidades en la construcción de los PRB.</t>
  </si>
  <si>
    <t>Para el desarrollo de las acciones humanitarias realizadas durante el cuarto trimestre , se realizó la construcción de cronogramas de actividades para la ejecución de los planes operativos, se realizaron diferentes mesas de trabajo con los referentes de las Direcciones técnicas misionales y Equipos territoriales y otras entidades, y se realizo seguimiento a cada plan de intervención técnico forense para la búsqueda.
 Los planes regionales trabajados durante el cuarto trimestre fueron los siguientes:
 - PRB Centro del Cesar: (reunión 09 de octubre /21)
 - PRB San Juanito (reunión 13 de octubre/21)
 - Plan Regional de Búsqueda Área Metropolitana de Cúcuta
 - PRB Centro Oriente del Meta
 - PRB Pacífico Nariñense.
 - PRB Pacífico Medio
 - Plan Regional de búsqueda Sarare.
 - Plan Regional Morrosquillo y Montes de María.
 - Plan Regional de Búsqueda del Alto y Medio Atrato 
 - Plan Regional Sur occidente del Casanare (reunión 29 dic/21)
 - Plan Regional de Búsqueda del sur Huila
 - Plan Regional de los Puertos del Magdalena Medio (Reunión 03 de nov)
 - Plan Regional Caquetá Norte
 - Plan Regional Caquetá Sur.
 - Plan regional Catatumbo (reunión 20/10/21)
 - Resguardo Indígena San Lorenzo Auto AT 185 de 2020 de la JEP. 
 - Cementerio Universal - (Reunión 21 de octubre/21 - 02 de nov/21)</t>
  </si>
  <si>
    <t>La Oficina Asesora de Planeación reitera la sugerencia de ligar el cronograma enviado como soporte de la actividad 77, además de realizar un seguimiento posterior al mismo, de tal forma, que este cronograma cuente con una linea base y muestre los cambios generados en la marcha de ejecución de cada acción humanitaria proyectada.
La actividad sugería un seguimiento cada 2 meses, sin embargo, no es posible brindar retroalimentación frente a los soportes remitidos, considerando que son confidenciales o tienen información reservada</t>
  </si>
  <si>
    <t>85. Construir cronograma de actividades para el desarrollo de la verificación de identidad de las personas encontradas con vida.</t>
  </si>
  <si>
    <t>Se construyó la matriz “Seguimiento a personas encontradas vivas” como herramienta de control para el seguimiento a los casos relacionados con PEV.</t>
  </si>
  <si>
    <t>El avance de la actividad "matriz de seguimiento" no corresponde con lo requerido, "cronograma de actividades para el desarrollo de la verificación de identidad de las personas encontradas con vida". Se sugiere ajustar de acuerdo con lo registrado y aprobado en el Plan de acción.</t>
  </si>
  <si>
    <t>Se actualizó la matriz “Seguimiento a personas encontradas vivas” como herramienta de control para el seguimiento a los casos relacionados con PEV y se solicitó a la SGTT apoyo para recopilar información con nuevos casos y con las acciones adelantadas con Personas Encontradas Vivas (PEV), que exista en las diferentes Agrupaciones Territoriales y Equipos Territoriales.</t>
  </si>
  <si>
    <t>El avance registrado no permite entender si la matriz construida para el seguimiento, realmente corresponde a un cronograma de trabajo para encontrar personas vivas o si solo implica hacer seguimiento a los casos en general. En este sentido, se sugiere establecer fechas, acciones y responsables que atiendan los casos conocidos actualmente por la UBPD para lo que resta de la vigencia.</t>
  </si>
  <si>
    <t xml:space="preserve">Se realizó seguimiento a Personas Encontradas con Vida (PEV) y actualización de la información correspondiente en la matriz de control y seguimiento durante el tercer trimestre. En esta matriz se establecen acciones y responsables para cada una de las actividades establecidas en los casos PEV que actualmente atiende la UBPD. Por ser información confidencial, se aporta ruta de acceso de la matriz.
</t>
  </si>
  <si>
    <t>Se evidencian avances relacionados con las personas dadas por desaparecidas posiblemente con vida. 
No es posible brindar retroalimentación frente a los soportes remitidos, lo anterior, considerando que son confidenciales o tienen información reservada
Finalmente, se sugiere registrar las dificultades que se han presentado durante los procesos de verificación de identidad, de tal forma, que puedan establecer acciones de mejora al respecto.</t>
  </si>
  <si>
    <t>Se realizó seguimiento a Personas Encontradas con Vida (PEV) y actualización de la información correspondiente en la matriz de control y seguimiento durante el cuarto trimestre. En esta matriz se establecen acciones y responsables para cada una de las actividades establecidas en los casos PEV que actualmente atiende la UBPD. Por ser información confidencial, se aporta ruta de acceso de la matriz.</t>
  </si>
  <si>
    <t>Considerando que durante el 1 trimestre del 2022 se tiene programada la actualización de los procesos y procedimientos misionales de la UBPD, se sugiere abordar las dificultades presentadas para agilizar las acciones tendientes a identificar a las personas encontradas con vida. en especial, las acciones tendientes a determinar la competencia de la UBPD para estos casos.
En cuanto a la dependencia de los procesos de identificación con el INMLCF o la RNEC, se sugiere establecer tiempos de respuesta con estas entidades en el marco de los convenios existentes. Esto permitirá generar compromisos y agilizar los tiempos.</t>
  </si>
  <si>
    <t>Podemos precisar las siguientes dificultades:
 - La definición del número de PEV a las que se les tenga que hacer verificación de identidad, es impredecible, es decir, no se puede definir con exactitud.
 - Dado que la Dirección técnica de prospección, recuperación e identificación, en una primera etapa apoya y acompaña los procesos de participación y realiza directamente el abordaje de la PEV cumpliendo con el procedimiento de “Verificación de identidad de PEV”; dicho procedimiento presenta los siguientes inconvenientes:
 ü El resultado de final depende, en parte, de otras entidades como el INMLCF, la RNEC, que apoyan el proceso de verificación de identidad.
 ü Demora en la definición de la competencia de la Unidad en estos casos.
 ü Dificultades para establecer contacto con las PEV
 - Temas relacionados con la seguridad de las PEV y la Unidad.
 Principales logros:
 - Participación de la DTPRI en las acciones humanitarias adelantadas, en la totalidad de las PEV con probabilidad de ser PDD.
 - Durante la vigencia 2021 se ha verificado que el procedimiento de “verificación de identidad”, ha dado respuesta a las necesidades de cada caso.
 - Se han realizado ajustes importantes en el procedimiento de verificación de identidad de PEV, gracias al trabajo interdisciplinario del grupo de identificación de la DTPRI y se está actualizando.</t>
  </si>
  <si>
    <t>86. Realizar reuniones entre el equipo interdirecciones y el equipo territorial para la planificación de acciones de localización y contacto con las personas encontradas con vida.</t>
  </si>
  <si>
    <t>Durante el primer trimestre la DTPRI no realizó verificación de identidad a casos de Personas Encontradas con Vida, sin embargo, participó en mesas interdirecciones en casos de PEV de la siguiente manera:
- La DTPRI contribuyó en la construcción de la metodología de diálogo orientadas al abordaje del proceso verificación de identificación para PEV y posible reencuentro en el ET San José del Guaviare.
- La DTPRI contribuyó con observaciones encaminadas al proceso de verificación de identidad en los posibles casos de reencuentros de PEV en el ET Villavicencio
- La DTPRI contribuyó en la construcción del plan de localización, contacto, identificación y reencuentro de un caso PEV en el ET Cúcuta – Magdalena Medio, en el cual se dan a conocer acciones para la verificación de identidad.</t>
  </si>
  <si>
    <t>El avance registrado evidencia el trabajo previo requerido para poder llevar a cabo acciones de localización y contacto con las personas encontradas con vida.</t>
  </si>
  <si>
    <t>Durante el segundo trimestre la Dirección Técnica de Prospección, recuperación e identificación realizó la verificación de identidad de una persona encontrada con vida en la territorial magdalena medio – ET Cúcuta. El método utilizado para la verificación de identidad fue mediante toma de muestra perfil genético analizado por el perito en genética del INMLCF. Adicional, al comparar la información aportada por las personas que buscan sobre la PDD, vs los hallazgos que describen a la PEV más la información aportada por el mismo, se determina que existen consistencias con respecto a:
 - Perfil biológico: sexo, edad y talla.
 - Lugar de nacimiento de la PEV.
 - Información núcleo familiar
 - La relación del parentesco biológico entre el perfil genético del familiar de la PDD y la PEV.
 Por otra parte, la DTPRI participo en mesas inter direcciones en casos de PEV de la siguiente manera:
 - La DTPRI contribuyo en la construcción de documentos que contienen el resumen de los casos PEV de la Territorial de Villavicencio, se incluyeron acciones dentro del proceso de verificación de identidad en PEV.
 - EL 19 de mayo se sostuvo reunión con la AT Oriente 2- Equipo Territorial Villavicencio y el ET San José del Guaviare - caso ID 1458, para determinar la competencia de la Unidad frente al caso, ya que se encontraron diferentes situaciones relacionadas con la solicitud de búsqueda que se hace necesario revisarlas con las DT y la SGTT y definir las acciones de cierre para dicha SB. 
 - La DTPRI contribuyó en la construcción de la metodología para el abordaje del proceso verificación de identificación para PEV y posible reencuentro en el ET de Arauca, también se establecieron las acciones a seguir, una vez se definió la competencia por parte de la UBPD</t>
  </si>
  <si>
    <t>Se resalta el avance desarrollado y la consecución de acciones para poder encontrar e identificar a la persona con vida. El avance cualitativo es detallado y concreta toda la labor humanitaria desarrollada durante el proceso, no obstante, no hay evidencia de las reuniones interdirecciones solicitadas en esta actividad, en tal sentido, se sugiere incluir una breve descripción del trabajo llevado a cabo al respecto con las otras 2 direcciones técnicas.</t>
  </si>
  <si>
    <t>Durante el tercer trimestre la Dirección Técnica de Prospección, recuperación e identificación realizó la verificación de identidad de una persona encontrada con vida en la Agrupación Territorial Oriente 1 – ET Arauca.
El método utilizado para la verificación de identidad fue mediante toma de muestra perfil genético analizado por el perito en genética del INMLCF.
Adicionalmente al realizar comparaciones en la información no genética, se determinó que existen consistencias con respecto a: 
1- Perfil biológico: Sexo, posible edad actual y talla. 
2- Número de documento de identidad aportado por los familiares y el observado en la copia de la cédula de ciudadanía aportada por el centro asistencial “Clínica Colombia” 
Por lo anterior, se determinó que la PDD y la PEV son la misma persona verificación de identidad respalda por método científico de genética, sin que se dé lugar a otra posible identidad 
La DTPRI participó en mesas inter direcciones en casos de PEV de la siguiente manera:
- El 19 de julio se sostiene reunión con el ET de Montería y el ET Barranquilla para realizar articulación de acciones para el abordaje de la solicitud de búsqueda con ID 7819 PEV en relación al reencuentro.
- El 12 de  agosto se realizó reunión con ET Mocoa para establecer si la identidad de la persona encontrada viva en las bases de datos públicas corresponde a la PDD que se está buscando, o se trata de una persona homónima. Se solicita mayor información para confirmar identidad de la PEV. 
- EL 01 de septiembre se sostuvo reunión con el ET de Medellín para para realizar articulación de acciones para el abordaje de la solicitud de búsqueda PEV .
- La DTPRI contribuyó en la construcción del Plan de localización aportando concepto técnico para establecer las acciones para la verificación de identidad para el caso PEV del ET Cúcuta.</t>
  </si>
  <si>
    <t xml:space="preserve">Se evidencia que la DTPRI se encuentra trabajando desde ya, para garantizar que se lleve a cabo la identificación de 2 personas encontradas vivas previstas para lo que resta del 2021, posiblemente en Medellin y Cúcuta.
Se sugiere incluir soportes de las sesiones de trabajo realizadas con las direcciones técnicas y los equipos territoriales, considerando que este es el principal propósito de esta actividad.
</t>
  </si>
  <si>
    <t>Durante el cuarto trimestre la DTPRI no realizó verificación de identidad a casos de Personas Encontradas con Vida, sin embargo, realizó seguimiento a los casos PEV que se venían trabajando con los diferentes Equipos Territoriales y participó en mesas inter direcciones en casos de PEV de la siguiente manera:
 1- Caso PEV ET Villavicencio: a partir de las reuniones sostenidas con las otras direcciones y con el ET, se define la no competencia de la Unidad para el caso PEV. Se elabora informe de cierre del caso.
 2- Caso PEV ET Barranquilla y Montería: El 17 de noviembre 2021: Se lleva a cabo reunión interdirecciones, con los ET y con la PEV para realizar diálogo para explicarle el proceso de reencuentro y la necesidad de verificación de identidad, en este encuentro se define la no competencia de la Unidad para el caso.
 3- Caso PEV ET Barrancabermeja: El 15 de octubre se llevó a cabo mesa técnica interdirecciones y con el ET para definir la competencia de la UBPD para caso PEV. El 25 de octubre se envía oficio de solicitud para toma de muestra biológica a la PEV y cotejo con perfil de la madre de la PDD. Por problemas de seguridad de la PEV el caso quedo detenido en 2021, se esperar retomar acciones en el 2022.
 4- Caso PEV ET Medellín: El 07 de octubre se lleva a cabo la mesa técnica interdirecciones en la cual se confirma la competencia de la UBPD. El 20 de octubre la Fiscalía 220 de Medellín toma muestra biológica a familiar de la PEV. Se expone el caso mediante oficio al grupo de apoyo al SIVJRNR del INML. A espera de respuesta para definir la posibilidad de cotejo genético en los laboratorios de la Institución. EL 21 octubre se sostiene reunión virtual con la PEV en la que se explica la importancia de la verificación de identidad. El 17 de noviembre se reitera el oficio de solicitud de cotejo genético enviado al GNASIVJRNR - SSF - INML enviado en el mes de octubre. A espera de respuesta para proceder con las acciones correspondientes. El 02 de diciembre se recibe aprobación mediante oficio para el cotejo genético por parte del INML y a la fecha estamos a la espera del resultado para darle continuidad al caso.
 5- Caso PEV ET Cúcuta: Se complementa plan de localización desde la DTPRI, describiendo el método adecuado para verificación de identidad, una vez sea posible tener contacto con la PEV.
 6- Caso PEV ET Yopal: La DTPRI aporto concepto técnico en el plan de localización para verificación de identidad. Caso en proceso
 7- Caso PEV ET Sincelejo: La DTPRI aporto concepto técnico en el plan de localización para verificación de identidad. Caso en proceso.
 8- Caso PEV Ibagué: EL 02 de diciembre se llevó a cabo mesa técnica interdirecciones y con el ET con el fin de socializar el Plan de Localización y propuesta de contacto, identificación y reencuentro de la PEV - Identificar acciones para avanzar en la SB y procedimientos asociados. Caso en proceso.
 9- Caso PEV ET Mocoa: El 16 de diciembre se llevó a cabo mesa técnica interdirecciones y con el ET con el fin conocer de acuerdo a la IHE adelantada por el equipo, definir la competencia de la Unidad para el caso PEV y considerar las acciones a seguir. Caso en proceso</t>
  </si>
  <si>
    <t>A pesar de no tener acceso a los soportes por cuestiones de confidencialidad y reserva, se evidencia la articulación permanente entre las direcciones técnicas y los equipos de trabajo territoriales.
Frente a la dificultad relacionada con temas de seguridad de las PEV, se sugiere llevar a cabo sesiones de trabajo con la asesora en temas de seguridad y prevención, de tal forma, que se promuevan acciones de prevención y/o protección a las PEV.</t>
  </si>
  <si>
    <t>87. Hacer seguimiento mensual de los avances en las acciones de localización y contacto con las personas encontradas con vida.</t>
  </si>
  <si>
    <t>EL grupo de identificación de la DTPRI sostuvo reuniones internas (18 y 23 de marzo) para dar a conocer los casos relacionados con PEV, el estado de los mismos y acciones para impulsar la identificación.
Se construyó la matriz “Seguimiento a personas encontradas vivas” como herramienta de control para el seguimiento a los casos relacionados con PEV.</t>
  </si>
  <si>
    <t>La matriz construida permite realizar seguimiento a la localización y contacto con las personas encontradas con vida. sin embargo, la actividad aprobada sugirió un seguimiento mensual y solo se soportan 2 sesiones en el mes de marzo.</t>
  </si>
  <si>
    <t>El grupo de identificación de la DTPRI sostuvo reunión interna (09 de junio 2021) para realizar seguimiento de casos PEV, socializando brevemente los casos que cada referente está llevando, generando puntos de acuerdo y compromisos de seguimiento.
 Se actualizó la matriz “Seguimiento a personas encontradas vivas” como herramienta de control para el seguimiento a los casos relacionados con PEV</t>
  </si>
  <si>
    <t>Se sugiere establecer rutas de trabajo estandarizadas con las partes interesadas relacionadas de este proceso, como lo son: el INMLCF, la Registraduría Nacional del Estado Civil, Fiscalía General de la Nación, entre otros que apliquen. Para ello, también se sugiere desarrollar jornadas interinstitucionales para evaluar casos puntuales y formas de trabajo.</t>
  </si>
  <si>
    <t>El grupo de identificación de la DTPRI sostuvo reunión interna 14 de junio septiembre  para realizar seguimiento de casos PEV, socializando brevemente los casos que cada referente está llevando, generando puntos de acuerdo y compromisos de seguimiento.
 Se actualizó la matriz “Seguimiento a personas encontradas vivas” como herramienta de control para el seguimiento a los casos relacionados con PEV</t>
  </si>
  <si>
    <t>Dentro de los avances reflejados, no se evidencian las 3 reuniones previstas para la actividad, lo anterior, considerando que el seguimiento sugerido tenía una periodicidad mensual y solo reportan 1 reunión en el trimestre, de la cual, como se observa en el avance cualitativo, no existe certeza si fue el 14 de junio o 14 de septiembre. Así las cosas, se sugiere realizar 3 sesiones para el último trimestre del 2021.</t>
  </si>
  <si>
    <t>Frente a la observación del tercer trimestre, es importante aclarar que durante la vigencia 2021 el grupo de identificación de la DTPRI sostuvo las siguientes reuniones internas para realizar seguimiento de casos PEV socializando brevemente los casos que cada referente está llevando, generando puntos de acuerdo y compromisos de seguimiento:
 1.18 y 23 de marzo 2021
 2. 09 de Junio 2021
 3.14 de septiembre 2021
 4. 16 de noviembre 2021
 Se aportan las actas como evidencia.</t>
  </si>
  <si>
    <t>La actividad tenía previsto efectuar seguimientos con periodicidad mensual de (mayo a noviembre) a los avances en las acciones de localización y contacto con las personas encontradas con vida, sin embargo, tan solo se reportan 5 actas de reunión asociadas al tema en mención para toda la vigencia.</t>
  </si>
  <si>
    <t>88. Ingresar expedientes de necropsia de CNI a la herramienta de diagnóstico del Proyecto de impulso al proceso de identificación de cadáveres CNI en Colombia.</t>
  </si>
  <si>
    <t>-</t>
  </si>
  <si>
    <t>Se adelantaron labores administrativas para la elaboración de estudios previos para la contratación de 6 Coordinadores Profesionales, y 23 técnicos en las ciudades de Bogotá, Medellín, Cali, Barranquilla y Villavicencio para el Proyecto de diagnóstico del estado del proceso de identificación de cadáveres no identificados sometidos a necropsia en Colombia.</t>
  </si>
  <si>
    <t>Se evidencian labores administrativas de planeación para la consecución de la actividad. En este sentido, se espera avance relacionado con el ingreso de expedientes de necropsia de CNI en la herramienta de diagnóstico durante el 2do trimestre.</t>
  </si>
  <si>
    <t>Se dio continuidad a la fase de diagnóstico del proyecto "Impulso al proceso de Identificación de cadáveres en condición de no identificados en Colombia", en lo relacionado con el registro de datos en SIRDEC de expedientes anteriores al año 2007, y con la recolección de información en el instrumento diagnóstico en las ciudades de Bogotá, Cali, Medellín, Barraquilla y Villavicencio.
 Los resultados obtenidos desde el 01 de abril al 30 de junio de 2021, en las ciudades donde se desarrolla el proyecto son los siguientes:
 - En total se ingresaron 2.328 casos en el instrumento de diagnóstico.
 - Se ingresaron 531 casos en el SIRDEC – Proyecto Retrospectivo.</t>
  </si>
  <si>
    <t>Se evidencia el trabajo desarrollado y la cantidad de registros cargados tanto al instrumento interno de diagnóstico como al SIRDEC, sin embargo, es importante indicar en el avance cualitativo porqué se registran en el SIRDEC menos casos (531) de los ingresados en el instrumento de diagnóstico (2328). Lo anterior, considerando que no se tiene claro si es parte del proceso de validación en el SIRDEC y ya hay algunos registrados o si tendrán que ser registrados con posterioridad.</t>
  </si>
  <si>
    <t>Se dio continuidad a la fase de diagnóstico del proyecto "Impulso al proceso de Identificación de cadáveres en condición de no identificados en Colombia", en lo relacionado con el registro de datos en SIRDEC de expedientes anteriores al año 2007, y con la recolección de información en el instrumento diagnóstico en las ciudades de Bogotá, Cali, Medellín,y  Barraquilla.
Los resultados obtenidos desde el 01 de julio al 30 de septiembre de 2021, en las ciudades donde se desarrolla el proyecto son los siguientes:
- En total se ingresaron 2.860 casos en el instrumento de diagnóstico.
- Se ingresaron 2.747 casos en el SIRDEC – Proyecto Retrospectivo.</t>
  </si>
  <si>
    <t xml:space="preserve">Se evidencia el trabajo desarrollado y la cantidad de registros cargados tanto al instrumento interno de diagnóstico como al SIRDEC, sin embargo, es importante indicar en el avance cualitativo porqué se registran en el SIRDEC menos casos (2.747) de los ingresados en el instrumento de diagnóstico (2.860). Lo anterior, considerando que no se tiene claro si es parte del proceso de validación en el SIRDEC y ya hay algunos registrados o si tendrán que ser registrados con posterioridad.
</t>
  </si>
  <si>
    <t>Se dio continuidad a la fase de diagnóstico del proyecto "Impulso al proceso de Identificación de cadáveres en condición de no identificados en Colombia", en lo relacionado con la revisión de la información recolectada en el instrumentos de diagnóstico de la UBPD de los casos en los cuales el cadáver continúa sin identificar:
  Los resultados obtenidos desde el 01 de octubre al 30 de diciembre de 2021:
 - En total se ingresaron 343 casos en el instrumento de diagnóstico.
 - Se ingresaron 230 casos en el SIRDEC – Proyecto Retrospectivo.
 Frente a la observación de la retroalimentación del tercer trimestre "Se evidencia el trabajo desarrollado y la cantidad de registros cargados tanto al instrumento interno de diagnóstico como al SIRDEC, sin embargo, es importante indicar en el avance cualitativo porqué se registran en el SIRDEC menos casos (2.747) de los ingresados en el instrumento de diagnóstico (2.860)."
 Nos permitimos aclarar que existenten mas casos ingresado en el instrumento de diagnóstico que en el SIRDEC, debido a que son parte del proceso de validación en el SIRDEC y los casos ya se encuentran registrados previamente.</t>
  </si>
  <si>
    <t>Se evidencia la continuación del proyecto de impulso a la identificación. Así mismo, el informe remitido como soporte brinda un detalle pormenorizado de los casos registrados y las sedes del INMLCF.
Frente al desarrollo acumulado del proyecto, se sugiere realizar un barrido definitivo de los casos del INMLCF que se encuentran pendientes por ingresar a la herramienta de diagnóstico y al SIRDEC. Esto permitirá entender el verdadero horizonte para contratar el recurso humano requerido para culminar el registro de esta información.
Con relación a los 3,427 casos analizados en el instrumento de diagnóstico, se sugiere establecer planes de trabajo en el 2022 y asociarlos a los Planes Regionales de Búsqueda de la UBPD, de tal forma, que se articulen con los procesos de búsqueda en curso.</t>
  </si>
  <si>
    <t>Logros:
 - Pese a la situación de emergencia por el COVID-19, retomando todas las medidas de bioseguridad y autocuidado, en este año se realizaron actividades presenciales en las instalaciones del INMLCF en las ciudades en las que se desarrolla el proyecto.
 - A la fecha, en el instrumento de diagnóstico del proyecto, se ha ingresado información de más de 30.000 Cuerpos en Condición de No identificados C.N.I. lo cual supera ampliamente la cifra estimada inicialmente por el INMLCF. 
 - Se ha ingresado información de aproximadamente 16.000 cuerpos no identificados al Sistema de Información Red desaparecidos y Cadáveres (SIRDEC), lo cual es de gran importancia para la búsqueda de las personas dadas por desaparecidas y permite a todas las entidades del nivel nacional que tienen acceso a esta plataforma hacer cruces técnicos con fines de identificación.
 - La información consolidada en el instrumento de diagnóstico de este proyecto es un insumo es una fuente de información útil en la construcción y el avance de los planes regionales de búsqueda de la UBPD y en el impulso del proceso de identificación de solicitudes de búsqueda presentadas ante la entidad. 
 Dificultades:
 - Retrasos en la contratación de técnicos para dar continuidad con la fase de recolección, debido a la falta de disponibilidad presupuestal y asignación de recursos.
 - Declinación de ofertas contractuales por parte de los técnicos aspirantes por la demora en el proceso de contratación.</t>
  </si>
  <si>
    <t>89. Hacer el análisis de la información de los expedientes de necropsia ya procesados, para diagnosticar el estado del proceso de identificación en dichos cuerpos.</t>
  </si>
  <si>
    <t>Se adelantaron labores administrativas para la elaboración de estudios previos para la contratación de 1 Analista profesional en la ciudad de Bogotá, encargado de análizar la información de los expedientes de necropsia ya procesados, para diagnosticar el estado del proceso de identificación en dichos cuerpos en el Proyecto de diagnóstico del estado del proceso de identificación de cadáveres no identificados sometidos a necropsia en Colombia.</t>
  </si>
  <si>
    <t>Se evidencian labores administrativas de planeación para la consecución de la actividad. En este sentido, se espera avance en el 2do trimestre, relacionado con el análisis de la información de los expedientes de necropsia ya procesados en años anteriores.</t>
  </si>
  <si>
    <t>Se dio continuidad a la fase de diagnóstico del proyecto "Impulso al proceso de Identificación de cadáveres en condición de no identificados en Colombia", en lo relacionado con la revisión de la información recolectada en el instrumentos de diagnóstico de la UBPD de los casos en los cuales el cadáver continúa sin identificar:
 Los resultados obtenidos desde el 01 de abril al 30 de junio de 2021:
 - Se realizó un análisis integral de 874 casos en Regional Norte</t>
  </si>
  <si>
    <t>Se evidencia el análisis de 874 casos en la Regional norte, sin embargo, es importante indicar ¿En qué están contribuyendo al proceso de búsqueda estos registros? o ¿Cuál ha sido el uso que se le ha dado a la información?, ya que es realmente lo que genera impacto y resultados una vez se obtiene, tabula y sistematiza. Dentro del informe suministrado como soporte tampoco se relaciona la contribución de esta información en los casos de búsqueda o si alguno arrojó la implementación de alguna acción humanitaria durante la vigencia.</t>
  </si>
  <si>
    <t>Se dio continuidad a la fase de diagnóstico del proyecto "Impulso al proceso de Identificación de cadáveres en condición de no identificados en Colombia", en lo relacionado con la revisión de la información recolectada en el instrumentos de diagnóstico de la UBPD de los casos en los cuales el cadáver continúa sin identificar:
 Los resultados obtenidos desde el 01 de septiembre  al 30 de septiembre  de 2021:
 - Se realizó un análisis integral de 809 casos en Regional Norte
La contribución de esta etapa de revisión de la información recolectada en el instrumento de diagnóstico de la UBPD de los casos en los cuales el cadáver continúa sin identificar, es la depuración  de datos, cifras referentes a cuáles son del conflicto armado tanto por regionales como por unidad básica, años, edades y género. Todavía no se puede hacer una apreciación de todo el trabajo por qué la fase de recolección aún no ha terminado, y la información existente se esta analizando para ejecutar acciones en los casos de búsqueda.</t>
  </si>
  <si>
    <t>Se sugiere realizar un Plan de trabajo a partir de toda la información registrada en la herramienta de diagnóstico de la DTPRI, esto perrmitirá desde ya tomar acción en simultaneo mientras siguen registrando nuevos casos encontrados en el INMLCF, a su vez, permitirá asociar casos del conflicto armado a los Planes Regionales de Búsqueda.</t>
  </si>
  <si>
    <t>Se dio continuidad a la fase de diagnóstico del proyecto "Impulso al proceso de Identificación de cadáveres en condición de no identificados en Colombia", en lo relacionado con la revisión de la información recolectada en el instrumentos de diagnóstico de la UBPD de los casos en los cuales el cadáver continúa sin identificar:
  Los resultados obtenidos desde el 01 de octubre al 30 de diciembre de 2021:
 - Se realizó un análisis integral de 1.744 casos en Regional Norte, Nororiente, Oriente y Suroccidente.
 La contribución de esta etapa de revisión de la información recolectada en el instrumento de diagnóstico de la UBPD de los casos en los cuales el cadáver continúa sin identificar, es la depuración de datos, cifras referentes a cuáles son del conflicto armado tanto por regionales como por unidad básica, años, edades y género. Todavía no se puede hacer una apreciación de todo el trabajo por qué la fase de recolección aún no ha terminado, y la información existente se esta analizando para ejecutar acciones en los casos de búsqueda.</t>
  </si>
  <si>
    <t>Frente al avance, se evidencia seguimiento, validación y monitoreo de la información registrada en el instrumento de diagnóstico en el marco del proyecto de impulso, así mismo, al finalizar el informe enviado se denotan algunas solicitudes al INMLCF relacionadas con muestras, seguimiento al SIRDEC, solicitudes de impulso y ubicación de necrodactilas, sin embargo, no se incluyen avances relacionados con los resultados de esta gestión.
Se sugiere reiterar las solicitudes que no hayan sido contestadas por esta parte interesada.</t>
  </si>
  <si>
    <t>Logros:
 - A la fecha se ha realizado el análisis integral de aproximadamente 9.000 casos ingresados al instrumento diagnóstico y gracias a este análisis, se han gestionado planes de acción para impulsar la identificación, como: 
 1. Ubicación de muestras biológicas en los diferentes laboratorios por medio de solicitudes enviadas al INMLCF.
 2. Búsqueda de necrodactilias y cruces en el Sistema Automatizado de Identificación Dactilar Colombiana (AFIS)
 Dificultades:
 - Dificultad en la consecución de perfiles adecuados y documentación para los profesionales de la fase de análisis de la información de los expedientes de necropsia, bases de datos y otras fuentes de información con el fin de realizar el diagnóstico del proceso de identificación de los cadáveres en condición de no identificados (C.N.I.).</t>
  </si>
  <si>
    <t>90. Desarrollar planes operativos para impulsar la identificación de los cuerpos CNI.</t>
  </si>
  <si>
    <t xml:space="preserve">Se realizó el seguimiento al proceso de identificación de 1 cuerpo recuperado por la Unidad y 19 cuerpos entregados por otras entidades, el cual estuvo sujeto a la disponibilidad del INMLCF; puesto que el abordaje forense de los cuerpos se ejecuta en dicha entidad; adicional, cada caso es específico dependiendo del contexto, análisis forenses previos y la calidad y cantidad de información disponible al interior de la UBPD, dentro de las principales actividades que se realizan en el seguimiento a la identificación se encuentran la recepción y análisis de la información.
Adicional, se llevaron a cabo jornadas de tomas de muestras biológicas a familiares :
- Municipio Cundinamarca -Soacha: 2 muestras biológicas a 1 familiar de PDD
- Municipio de Jamundí- Cali: 10 muestras biológicas a 5 familiares de PDD
- Municipio Sara vena -Arauca: 84 muestras biológicas a 42 familiares de PDD
- Municipio de Florencia – Caquetá: 92 muestras biológicas a 49 familiares de PDD
</t>
  </si>
  <si>
    <t>Las labores desarrolladas permiten visualizar la gestión desarrollada por la DTPRI, no obstante, se observa que los Planes operativos construidos cargados en la carpeta drive no han tenido seguimiento en los meses de febrero y marzo. Se sugiere utilizar el Plan construido por la DTPRI</t>
  </si>
  <si>
    <t>Se realizó el seguimiento al proceso de identificación de 48 cuerpos recuperados por la Unidad y 8 cuerpos entregados por otras entidades, el cual estuvo sujeto a la disponibilidad del INMLCF; puesto que el abordaje forense de los cuerpos se ejecuta en dicha entidad; adicional, cada caso es específico dependiendo del contexto, análisis forenses previos y la calidad y cantidad de información disponible al interior de la UBPD, dentro de las principales actividades que se realizan en el seguimiento a la identificación se encuentran la recepción y análisis de la información.
 Adicional, se llevaron a cabo jornadas de tomas de muestras biológicas a familiares :
 En total se tomaron 276 muestras biológicas correspondientes a 138 familiares de casos de PDD:
 - Municipio Curvarado - Chocó: 20 muestras biológicas a 10 familiares de PDD
 - Municipio Casanare - Casanare: 230 muestras biológicas a 115 familiares de PDD
 - Municipio Mesetas - San José del Guaviare: 22 muestras biológicas a 11 familiares de PDD</t>
  </si>
  <si>
    <t>Las labores desarrolladas permiten visualizar la gestión desarrollada por la DTPRI, no obstante, como lo indica la actividad, se sugiere desarrollar planes operativos para conocer en qué momento se desarrollarán acciones humanitarias de búsqueda o de toma de muestras en cada territorio. Esto permitirá orientar el horizonte de trabajo y tomar acciones a medida que surjan situaciones de contingencia al momento de ser implementadas. 
 Frente a la dificultad presentada en el documento soporte, se sugiere solicitar apoyo a la Dirección Técnica de Información para garantizar que no existan casos repetidos que generen reprocesos en el trabajo desarrollado por la DTPRI.</t>
  </si>
  <si>
    <t>Se realizó el seguimiento al proceso de identificación de  138  cuerpos recuperados por la Unidad y  31 cuerpos entregados por otras entidades, el cual estuvo sujeto a la disponibilidad del INMLCF; puesto que el abordaje forense de los cuerpos se ejecuta en dicha entidad; adicional, cada caso es específico dependiendo del contexto, análisis forenses previos y la calidad y cantidad de información disponible al interior de la UBPD, dentro de las principales actividades que se realizan en el seguimiento a la identificación se encuentran la recepción y análisis de la información.
 Adicional, se llevaron a cabo jornadas de tomas de muestras biológicas a familiares : En total se tomaron 1088 muestras biológicas correspondientes a 544 familiares de casos de PDD:
- 6 tomas de muestras biológicas a 3 familiares de referencia de PDD en Fusagasuga - Cundinamarca.
-  256 tomas de muestras biológicas a 128 familiares de referencia de PDD en Sincelejo - San Onofre.
- 6 tomas de muestras biológicas a 3 familiares de referencia de PDD en Flandes -Tolima.
- 2 tomas de muestras biológicas a 1 familiar de referencia de PDD en Bogotá.
- 138 tomas de muestras biológicas a 69 familiares de referencia de PDD en Cauca - Popayan.
- 8 tomas de muestras biológicas a 4 familiares de referencia de PDD en Caquetá.
- 12 tomas de muestras biológicas a 6 familiares de referencia de PDD en Tumaco
- 28 tomas de muestras biológicas a 14 familiares de referencia de PDD en Santander.
- 36 tomas de muestras biológicas a 18 familiares de referencia de PDD en Riosucio.
- 12 tomas de muestras biológicas a 6 familiares de referencia de PDD en Arauca- Tame.
- 8 tomas de muestras biológicas a 4 familiares de referencia de PDD en Bogotá.
- 178 tomas de muestras biológicas a 89 familiares de referencia de PDD en La Dorada.
- 2 tomas de muestras biológicas a 1 familiares de referencia de PDD en Putumayo
- 66 tomas de muestras biológicas a 33 familiares de referencia de PDD en Medellín
- 38 tomas de muestras biológicas a 19 familiares de referencia de PDD en Norte de Santander
- 276 tomas de muestras biológicas a 138 familiares de referencia de PDD en Meta
- 16 tomas de muestras biológicas a 8 familiares de referencia de PDD en Bogotá</t>
  </si>
  <si>
    <t xml:space="preserve">Del reporte remitido para esta actividad no se mencionan los 5 cuerpos que ha identificado el INMLCF previamente recuperados por la UBPD, esto permite dar respuesta a la sugerencia de registrar los impactos que han generado las acciones de impulso al proceso de identificación en la UBPD. Frente a esto, se sugiere determinar para el último trimestre. cómo se documentaron, emitieron y remitieron los informes de lo acaecido para todas las fases del proceso de búsqueda concluidos por la UBPD. 
</t>
  </si>
  <si>
    <t>Se realizó el seguimiento al proceso de identificación de 69 cuerpos recuperados por la Unidad y 9 cuerpos entregados por otras entidades, el cual estuvo sujeto a la disponibilidad del INMLCF; puesto que el abordaje forense de los cuerpos se ejecuta en dicha entidad; adicional, cada caso es específico dependiendo del contexto, análisis forenses previos y la calidad y cantidad de información disponible al interior de la UBPD, dentro de las principales actividades que se realizan en el seguimiento a la identificación se encuentran la recepción y análisis de la información.
 Durante la vigencia 2021 el grupo de identificación de la Dirección Técnica de Prospección, Recuperación e Identificación de la UBPD realizó seguimiento al proceso de identificación de 256 cuerpos recuperados por la Unidad y 67 cuerpos recuperados por otras entidades. Para un total de 323 cuerpos.
  Adicional, se llevaron a cabo jornadas de tomas de muestras biológicas a familiares : En total se En total se tomaron 1514 muestras biológicas correspondientes a 757 familiares de casos de PDD:
 - 10 tomas de muestras biológicas a 5 familiares de referencia de PDD en Bogotá - Cundinamarca.
 - 124 tomas de muestras biológicas a 62 familiares de referencia de PDD en Curumaní – Cesar
 - 6 tomas de muestras biológicas a 3 familiares de referencia de PDD en Bogotá - Cundinamarca.
 - 174 tomas de muestras biológicas a 87 familiares de referencia de PDD en Valle del Cauca - Cali; Toro, Tulua y Florida.
 - 88 tomas de muestras biológicas a 44 familiares de referencia de PDD en Arauca, Saravena, Tame (Arauca) La Salina, Sácama (Casanaré).
 -106 tomas de muestras biológicas a 53 familiares de referencia de PDD en San José del Guaviare - Guaviare.
 - 8 tomas de muestras biológicas a 4 familiares de referencia de PDD en Bogotá - Cundinamarca.
 - 182 tomas de muestras biológicas a 91 familiares de referencia de PDD en Mocoa. Valle del Guamuez. Puerto Asis – Putumayo.
 - 98 tomas de muestras biológicas a 49 familiares de referencia de PDD en Sucre - Sincelejo
 - 14 tomas de muestras biológicas a 7 familiares de referencia de PDD en Bogotá - Cundinamarca.
 - 26 tomas de muestras biológicas a 13 familiares de referencia de PDD en Leticia – Amazonas.
 - 24 tomas de muestras biológicas a 12 familiares de referencia de PDD en Yopal. Villanueva. Tauramena. Monterrey - Casanare
 - 264 tomas de muestras biológicas a 132 familiares de referencia de PDD en Caquetá y Sur del Huila
 - 224 tomas de muestras biológicas a 112 familiares de referencia de PDD en Pasto - Ipiales Nariño
 - 12 tomas de muestras biológicas a 6 familiares de referencia de PDD en Santa Rosa - Tumaco.
 - 54 tomas de muestras biológicas a 27 familiares de referencia de PDD en Atlántico - Barranquilla.
 - 50 tomas de muestras biológicas a 25 familiares de referencia de PDD en Ocaña - El Carmen - Norte de Santander.
 - 20 tomas de muestras biológicas a 10 familiares de referencia de PDD en La Cabrera - Cundinamarca.
 - 18 tomas de muestras biológicas a 9 familiares de referencia de PDD en Bogotá - Cundinamarca.
 - 12 tomas de muestras biológicas a 6 familiares de referencia de PDD en Quito - Ecuador.
 Frente a la observación de la retroalimentación del tercer trimestre "Del reporte remitido para esta actividad no se mencionan los 5 cuerpos que ha identificado el INMLCF previamente recuperados por la UBPD, esto permite dar respuesta a la sugerencia de registrar los impactos que han generado las acciones de impulso al proceso de identificación en la UBPD. Frente a esto, se sugiere determinar para el último trimestre. cómo se documentaron, emitieron y remitieron los informes de lo acaecido para todas las fases del proceso de búsqueda concluidos por la UBPD".
 Es importante aclarar que no hay informes de lo acaecido, se llaman reportes de lo acaecido, y estos se entregan a la familia si los solicita, una vez se haga entrega de los cuerpos a los familiares. Los reportes de lo acaecido se están construyendo entre la DTPRI en conjunto con el ET Barrancabermeja.</t>
  </si>
  <si>
    <t>Con relación a los inconvenientes presentados con otras entidades relacionadas en el proceso de búsqueda, se sugiere realizar mesas de trabajo para establecer pautas de relacionamiento, rutas de trabajo y tiempos de respuesta para todas aquellas solicitudes que la UBPD requiera. Esto podría ser en el marco de los convenios existentes.</t>
  </si>
  <si>
    <t>1. Seguimiento al proceso de identificación:
 Es importante destacar los siguientes logros presentados durante la vigencia 2021:
 - Cinco cadáveres recuperados en el año 2020 por la UBPD, del cementerio de Samaná, asociados al Plan Regional Caldense, fueron identificados por el INMLCF. Uno de ellos, identificado a partir del cotejo genético, entre un cadáver recuperado sin orientación de identidad y un grupo familiar al cual la UBPD le tomó muestras biológicas en Samaná.
 - Seguimiento interdisciplinario al proceso de identificación de los cadáveres recuperados por la UBPD y por otras entidades, que se encuentran en análisis forenses por parte del INMLCF a través de la matriz interinstitucional y las mesas técnicas Interinstitucionales.
 - Trabajo articulado entre los referentes de identificación y los equipos territoriales y de nivel central.
 Durante el período se presentaron las siguientes dificultades:
 - Retraso por parte el INMLCF en la asignación de número de registro SIRDEC, de perito encargado del caso y de la necropsia médico legal con sus estudios forenses anexos, en los cuerpos recuperados por la UBPD, así mismo como demoras en las respuestas de los números de los radicados en el SIRDEC de los cuerpos ya ingresados en el sistema.
 - Se presentaron dificultades con los casos analizados por el Cuerpo Técnico de Investigación de la Fiscalía General de la Nación, retrasos y respuestas incompletas o negativas en las respuestas a las solicitudes realizadas por parte de la UBPD.
 2. Tomas de muestras biológicas a familiares en Colombia:
 Para esta acción se presentaron los siguientes logros durante la vigencia 2021:
 - Comunicación continua con familiares y organizaciones que buscan, mediante diálogos virtuales y presenciales
 - Actualización y registro en base de datos de toma de muestras de familiares de referencia.
 - Registro en el módulo de desaparecidos del SIRDEC de la información de los/as muestradantes en la sección “familiares asociados al desaparecido”.
 - Avance en el impulso de tomas de muestras por parte del INMLCF, relacionadas con cuerpos recuperados por la UBPD.
 - Se estableció un procedimiento de recepción, manejo y entrega de muestras biológicas de referencia, recolectadas por la UBPD.</t>
  </si>
  <si>
    <t>91. Continuar con el relacionamiento con el INMLCF, mediante el Convenio Interadministrativo entre la UBPD y el INMLCF, aunando esfuerzos administrativos y técnicos que faciliten la articulación para tener una efectiva coordinación para el proceso de búsqueda humanitaria y extrajudicial.</t>
  </si>
  <si>
    <t>Como parte de este relacionamiento  se tuvieron encuentros con el grupo nacional de apoyo GNAUBPD-SSF de la UBPD y el INMLCF los días 29 de enero, 26 de febrero y 25 de marzo de 2021. Los temas tratados se enfocaron a fortalecer e impulsar el proceso de búsqueda que adelanta la UBPD, asi como a mantener el impulso a la identificación de cadáveres CNI por parte de la  Unidad.</t>
  </si>
  <si>
    <t>Las labores desarrolladas permiten visualizar la gestión desarrollada por la DTPRI en el marco del convenio suscrito con el INMLCF.  Se sugiere establecer un plan de trabajo detallado durante la vigencia para establecer tiempos y tareas para cada entidad en el 2021.</t>
  </si>
  <si>
    <t>Los días 09 de abril, 06 de mayo y 10 de junio de 2021 se llevaron a cabo reuniones con el Grupo Nacional de Apoyo a la UBPD del INMLCF , en el contexto del convenio de relacionamiento entre estas dos entidades. Durante esta reunión, los temas tratados se enfocaron a fortalecer e impulsar el proceso de búsqueda que adelanta la UBPD, asi como a mantener el impulso a la identificación de cadáveres CNI por parte de la Unidad.</t>
  </si>
  <si>
    <t>Los soportes suministrados permiten evidenciar el trabajo interinstitucional realizado con el INMLCF. Se sugiere para próximos reportes incluir logros o dificultades para generar acciones de mejora a futuro.</t>
  </si>
  <si>
    <t xml:space="preserve">Los días 16 de julio y 30 de septiembre de 2021.se llevaron a cabo reuniones con el Grupo Nacional de Apoyo a la UBPD del INMLCF, en el contexto del convenio de relacionamiento entre estas dos entidades. Durante esta reunión, los temas tratados se enfocaron a fortalecer e impulsar el proceso de búsqueda que adelanta la UBPD, asi como a mantener el impulso a la identificación de cadáveres CNI por parte de la Unidad.
Logros: relacionamiento periodico en los avances de los procesos de identificación de los cadáveres, con interacción para retroalimentar y desarrollar actividades con los ET para los casos.
</t>
  </si>
  <si>
    <t>Se evidencian reuniones de relacionamiento con el INMLCF en el marco del convenio existente. Frente a esto, se sugiere vincular a los territorios para que participen e impulsen acciones del proceso de identificación en las regiones
Así mismo, se sugiere tratar en estos espacios de relacionamiento los inconvenientes que se ha reportado la SGTT en el indicador 20 relacionados con la respuesta de algunas solicitudes que a la fecha no han sido contestadas por el INMLCF
Finalmente, para próximos reportes se sugiere incluir dificultades presentadas en el marco de este convenio con el INMLCF</t>
  </si>
  <si>
    <t>Los días 26 de octubre, 11 de noviembre y 14 de diciembre de 2021.se llevaron a cabo reuniones con el Grupo Nacional de Apoyo al Sistema de Verdad, Justicia, Reparación y No Repetición del INMLCF, en el contexto del convenio de relacionamiento entre estas dos entidades. Durante estas reuniones, los temas tratados se enfocaron a fortalecer e impulsar el proceso de búsqueda que adelanta la UBPD, asi como a mantener el impulso a la identificación de cadáveres CNI por parte de la Unidad.</t>
  </si>
  <si>
    <t>De acuerdo con las dificiltades presentadas en esta y otras actividades de este plan, se sugiere realizar una reunión exclusiva para tratar las dificultades de relacionamiento en el marco del convenio con el INMLCF y la FGN. Así mismo, se sugiere establecer tiempos de respuesta y mejores formas de solicitar y consolidar la información requerida por parte de estas entidades y la UBPD.</t>
  </si>
  <si>
    <t>Logros: Seguimiento interdisciplinario al proceso de identificación de los cadáveres recuperados por la UBPD y por otras entidades, que se encuentran en análisis forenses por parte del INMLCF a través de la matriz interinstitucional y las mesas técnicas Interinstitucionales.
 Dificultades:
 -Retraso por parte el INMLCF en la asignación de número de registro SIRDEC, de perito encargado del caso y de la necropsia médico legal con sus estudios forenses anexos, en los cuerpos recuperados por la UBPD, así mismo como demoras en las respuestas de los números de los radicados en el SIRDEC de los cuerpos ya ingresados en el sistema.
 -Se han presentado dificultades con los casos analizados por el Cuerpo Técnico de Investigación de la Fiscalía General de la Nación, retrasos y respuestas incompletas o negativas en las respuestas a las solicitudes realizadas por parte de la UBPD.</t>
  </si>
  <si>
    <t>92. Reformular los planes de búsqueda existentes de acuerdo a los lineamientos para su formulación.</t>
  </si>
  <si>
    <t>En la vigencia 2021 la UBPD está transitando hacia la comprensión del alcance regional de los planes de manera más amplia y estandarizada, de tal manera que se entienden las regiones como agrupaciones de territorios que comparten dinámicas de la desaparición asociada al conflicto armado. Es así, que en su mayoría las regiones que se están abordando agrupan varios municipios y en algunos casos veredas, que tuvieron dinámicas de la territorialidad de actores armados comunes. En ese sentido se están formulando planes regionales de búsqueda para regiones que agrupan varios municipios y subregiones que, en algunos casos, han subsumido planes regionales que se formularon en el año 2019 y 2020. 
En virtud de lo anterior, se anexa un cuadro de la proyección actual de la transición anteriormente señalada.</t>
  </si>
  <si>
    <t>De acuerdo con el avance, se sugiere relacionar en el avance cualitativo los planes de búsqueda existentes reformulados, lo anterior, para mejorar la comprensión de las partes interesadas que ingresan a leer estos informes en la página web de la entidad y de pronto determinar cuales son los aspectos relevantes o desafios dentro de esta reformulación.
Por último, es importante considerar que esta actividad fue considerada para ser culminada a 30 de junio, por ende, las reformulaciones deben efectuarse en el 2do trimestre del 2021 para darla por culminada</t>
  </si>
  <si>
    <t>PRB del suroccidente del Casanare: se ajustó el PRB de Chámeza para que incluya otros 6 municipios, actualmente se denomina PRB del suroccidente del Casanare.
 PRB Centro-Oriente del Meta (antes PRB San Carlos de Guaroa): se ajustó el PRB de San Carlos de Guaroa para que incluyerá los municipios de Villavicencio, Puerto López y San Martín pasando a denominarse PRB Centro-Oriente del Meta.
 PRB Centro del Cesar (antes PRB Curumaní). Se formuló el documento de Plan regional de Búsqueda para la subregión Centro del Cesar, en coordinación con el Equipo Territorial Barranquilla /satélite Valledupar y con los aportes de los referentes de las direcciones técnicas misionales. Este PRB incluye los municipios de Agustin Codazzi, Becerril, Curumaní, Chimichagua, Chiriguaná, El Paso, La Jagua de Ibirico, Pailitas, Pelaya y Tamalameque (Cesar), y El Banco (Magdalena)
 AT Sur. Se está en proceso de revisión del PRB Bajo Putumayo</t>
  </si>
  <si>
    <t>Se sugiere establecer acciones de capacitación, orientación y estandarización de los nuevos planes de búsqueda al interior de toda la entidad, ya que, en ocasiones cada dirección maneja sus datos y consolida de forma diferente la gestión desarrollada para cada municipio o Plan Regional de Búsqueda. Esto mitigará el riesgo que las cifras no sean consistentes durante todo el proceso de búsqueda. Es por ello, que se sugiere que todas las cifras de la gestión misional institucional puedan ser manejadas y consolidadas en una sola base de datos, cosa de que todos(as) puedan acceder a la misma información a la hora de ser consultada, validada o publicada para entes de control y demás partes interesadas.
 Es importante indicar que en el avance reflejado no se encuentran todos los Planes regionales de búsqueda creados desde el inicio de la UBPD. lo que conlleva a pensar que la actividad se encuentre incompleta de acuerdo con las fechas previstas para la vigencia (30 de junio de 2021). En este sentido, se sugiere para el tercer corte, establecer si aún falta por reclasificar algunos de los PRB ya construidos en años anteriores o si, por el contrario, no serán renombrados</t>
  </si>
  <si>
    <t>Se avanzó en la formulación del PRB de Montes de María con los ajustes a partir de la solicitud de unificación con el PRB de Morrosquillo. Se avanza en la definición de la cobertura territorial de el/los PRB en los departamentos de Sucre y Bolívar con el ET de Sincelejo. Se avanzó en la formulación deL PRB del sur de Nariño y Frontera y el PRB del sur del Valle del Cauca. Se detuvo la elaboración del PRB San José del Guaviare a la espera que la Dirección General defina la cobertura de los planes propuestos para la AT Oriente 2. Esto debido a que en reunión del Plan Nacional, la Dirección General presentó una cobertura distinta a la que se ha venido trabajando con el ET San José del Guaviare.</t>
  </si>
  <si>
    <t>La actividad estaba programada para concluir en el primer semestre, sin embargo, continúa desarrollándose. La disposición de lineamientos claros para la formulación de un PRB es fundamental para establecer cuando se cuenta con tales planes.</t>
  </si>
  <si>
    <t>Suroccidente: se continuó con el ajuste al PRB del pacífico nariñense incluyendo los municipios de Barbacoas, El Charco, La Tola, Magüi, Mallama, Mosquera, Olaya Herrera, Ricaurte, Roberto Payán y Santa Bárbara, pasando a denominarse PRB del Pacífico Nariñense antes PRB Pacífico Sur. PRB Pacífico vallecaucano: se ajustó el PRB, incluyendo los municipios de Guapí, Timbiquí y López de Micay, paasando a denominarse PRB del Pacífico Medio
Oriente 2: el ET Villavicencio continúa con la construcción de la propuesta del PRB Meta. EL ET San José del Guaviare avanzó en la redacción del PRB de San José del Guaviare.</t>
  </si>
  <si>
    <t>La actividad estaba programada para concluir en el primer semestre, sin embargo, continúa desarrollándose.  Se hace referencia a la emisión de lineamientos sobre la elaboración de los PRB lo cual es muy favorable para clarificar los criterios y requerimientos que debe cumplir un PRB, con el fin de que genere valor como estrategia de búsqueda de personas dadas por desaparecidas.</t>
  </si>
  <si>
    <t>Logros. Al haberse logrado consolidar una orientación general de los Planes Regionales de Búsqueda conlleva a la formulación estratégica de coberturas en territorio encamidada a la búsqueda más focalizada y al mismo tiempo certera y de impacto para el mejor cumplimiento de la misión de la Entidad. 
Dificultades. Sin embargo, una dificultad se deriva del proceso de adaptación a los ajustes según los nuevos lineamientos que surgen, su comprensión y la resolución de inquietudes por parte de los equipos. Lo que, a su vez, implica, la modificación de los PRB, la ampliación de coberturas, la fusión entre algunos de ellos, etc.</t>
  </si>
  <si>
    <t>93. Construir el universo de personas desaparecidas asociadas al plan de búsqueda.</t>
  </si>
  <si>
    <t>Durante el primer trimestre del año se ha venido trabajando en la recolección y análisis de información para la formulación de nuevos PRB que permitirá establecer en el periodo de reporte según la programación realizada, acorde con el indicador 18, la  cantidad de personas dadas por desaparecidas que van siendo incorporadas al universo regional de datos contenidos en cada uno de los Planes regionales de búsqueda priorizados y en ejecución.</t>
  </si>
  <si>
    <r>
      <rPr>
        <sz val="9"/>
        <color theme="1"/>
        <rFont val="Arial"/>
      </rPr>
      <t xml:space="preserve">El avance registrado no permite dar cuenta de la actividad planteada, toda vez que, la actividad solicita "Construir el universo de personas desaparecidas asociadas al plan de búsqueda" y en el avance mencionan el trabajo de recolección de información para la formulación de nuevos planes de búsqueda, adicionalmente, hablan del indicador 18 "Número de personas </t>
    </r>
    <r>
      <rPr>
        <b/>
        <sz val="9"/>
        <color theme="1"/>
        <rFont val="Arial"/>
      </rPr>
      <t>nuevas</t>
    </r>
    <r>
      <rPr>
        <sz val="9"/>
        <color theme="1"/>
        <rFont val="Arial"/>
      </rPr>
      <t xml:space="preserve"> incluidas en los Planes regionales de búsqueda priorizados y en ejecución".el cual no se relaciona directamente con el Universo de personas desaparecidas y su respectiva asociación con los PRB.
Se sugiere evaluar el espiritu real de la actividad o establacer la diferencia entre el indicador y lo que pretende esta actividad.</t>
    </r>
  </si>
  <si>
    <t>Para el segundo trimestre del año se reportaron 3 Planes Regionales de Búsqueda nuevos, los cuales incorporan los siguinetes universos: 
 1. Plan Regional de Búsqueda de Morrosquillo: 69 PDD
 2. Plan Regional de Búsqueda del Oriente del Cauca: 32 PDD
 3. Plan Regional Centro oriente del Meta: 230 PDD</t>
  </si>
  <si>
    <t>De acuerdo con la información registrada, aún persiste la dificultad de no entender si esta actividad trata de visualizar únicamente cuantas PDD se encuentran en cada Plan Regional de Búsqueda, o si, por el contrario, busca que todo el Universo de PDD se encuentre asociado a cualquiera de los Planes Regionales de Búsqueda, en tal sentido, nuevamente se sugiere determinar el espíritu de la actividad y lo que busca realmente en la vigencia. Lo anterior, considerando que únicamente reflejan los nuevos PRB y las PDD de estos nuevos 3 planes.</t>
  </si>
  <si>
    <t>Plan Regional de Búsqueda Suroccidente Casanare: 190 PDD, Plan Regional de Búsqueda Centro del Cesar: 106, Plan Regional Oriente Antioqueño: 475 PDD 4, Plan Regional de Búsqueda Pacífico Vallecaucano: 130 PDD, Plan Regional de Búsqueda Arena Metropolitana: 120 PDD.</t>
  </si>
  <si>
    <t xml:space="preserve">En el avance se hace referencia a unos Planes Regionales de Búsqueda y las personas dadas por desaparecidas que contemplan, sin embargo, hace falta contextualizar si esos planes regionales fueron formulados en el periodo. Así mismo, considerando que la actividad se orienta a consolidar el universo de personas dadas por desaparecidas asociados al plan de busqueda, es importante que se describan cifras totales a la fecha de corte con el fin de establecer comparaciones con las cifras del Universo reportadas en los indicadores 10 y 11. 
Así mismo, es importante describir la gestión realizada y las dificultades presentadas en el marco de la misma.
Considerando que la información de avances reportada se pone a disposición de la consulta de la ciudadanía en general, se reitera la recomendación de no incluir siglas como AT o ET, de tal forma que cualquier persona pueda comprender a qué se refiere.
</t>
  </si>
  <si>
    <t>Durante lo corrido en el cuarto trimestre del año se presentaron 6 PRB nuevos y se amplió el universo con 914 de personas nuevas incluidas en los Planes Regionales de Búsqueda nuevos y en ejecución, asi determinados:
1. Plan Regional de Búsqueda Valle del Patía y Macizo Colombiano: 120
2. Plan Regional de Búsqueda Cordillera Central: 234
3. Plan Regional de Búsqueda de Montes de María y Morrosquillo: 106
4. Plan Regional de Búsqueda Sur de Nariño y Frontera: 29 PDD
5. Plan Regional de Búsqueda Sur del Valle y Norte del Cauca: 171 PDD
6. Plan Regional de Búsqueda Centro del Cauca: 61 PDD
7. Plan Regional de Búsquedadel Sarare: 193 PDD</t>
  </si>
  <si>
    <t>Se hace referencia a los PRB que han sido presentados por trimestre y la cantidad de personas dadas por desaparecidas que contemplan. 
Por tratarse del cierre de la vigencia es importante contar con un balance general de los resultados de la actividad.</t>
  </si>
  <si>
    <t xml:space="preserve">Logros. Con la apertura de la cobertura del territorio en los planes regionales se ha incrementado la cantidad de PDD por SB presentadas, situación que implica poder avanzar en la mayor cantidad posible de encuentro de estas víctimas. Pues, al realizarse con los PRB las diferentes actividades de búsqueda,  de localización y prospección en los casos en que se cuente con información relevante se tiene la posbilidad de avanzar en la búsqueda de otros casos en los que se carezca de ella al entontrarsen circunstancias parecidas de desaparición y otras variables de análisis que se tienen en cuenta para la búsqueda. 
Dificultades. Aún falta lograr ajustar mecanismos para garantizar la efectiva participación de las familias, organizaciones y comunidades en los planes regionales de búsqueda, así como armonizar la puesta en marcha de los PRB con la priorización del PNB.
</t>
  </si>
  <si>
    <t>94. Definir las investigaciones humanitarias que se van a realizar en el marco de cada plan regional de búsqueda.</t>
  </si>
  <si>
    <t>Las investigaciones humanitarias identificadas en el periodo de corte, que se van a realizar en el marco de los PRB en construcción y  ya formulados son las siguientes:  
- Ajusticiamientos FARC-EP
- Combatientes cuyo cuerpo no ha sido recuperado
- Ejecuciones intrafilas frente 13
- Desapariciones Atribuidas a la CMDA
- Retenciones FARC
- Cuerpos no reclamados Cementerio de Siloé
- Ejecuciones intrafilas Frente 30-FARC EP
- Combatientes de la columna Calarcá del M-9 desaparecidos en Alto Atrato
- Combatiente del M-19 muerto en combate
- Secuestros asociados a Bloque Oriental
- Disputa paramilitar 1998-2004</t>
  </si>
  <si>
    <t>De acuerdo con el avance, se sugiere determinar el proceso de selección de estas investigaciones y el porcentaje de posibles investigaciones que aún no serían identificadas de acuerdo con la información que ya haya sido recibida y recopilada por la UBPD. Finamente, se sugiere determinar en los avances ¿En que contribuirán estas investigaciones a los procesos de búsqueda o cuáles serán los desafíos al respecto?</t>
  </si>
  <si>
    <t>Se continua con las investigaciones humanitarias identificadas en el primer trimestre, y adicionalmente en el periodo de corte tenemos:
 - Reclutamientos, retenciones y desapariciones presuntamente cometidas por las ACMV
 - Ajusticiamientos presuntamente cometidos por los Frentes 26, 27 y 43 del BO de las FARC-EP
 - Retenciones y desapariciones presuntamente cometidas el Bloque Centauros de las AUC
 - Muerte en combate de miembros del Frente 27 del BO de las FARC-EP
 - BUSQUEDA DE JWRR
 - EJECUCIÓN DE CIVILES REPORTADOS COMO MUERTOS EN COMBATE
 -CEMENTERIO DE PUERTO NIDIA</t>
  </si>
  <si>
    <t>De acuerdo con el avance, se sugiere determinar el proceso y criterios de selección de estas investigaciones y el porcentaje de posibles investigaciones que aún no serían identificadas e implementadas de acuerdo con la información que reposa en la UBPD desde el inicio de su mandato. Finamente, se sugiere determinar en los avances, si ya existen cronogramas o planes de trabajo para la intervención de los escogidos y a su vez, cuáles serán los desafíos al respecto para lo que resta de la vigencia.
 Finalmente, se sugiere incluir a las 3 Direcciones técnicas misionales para determinar el camino en conjunto a seguir.</t>
  </si>
  <si>
    <t>Se adelantó reunión con ET Guaviare, Villavicencio, Ibagué y Bogotá para definir la propuesta de trabajo con documentadores del Oriente (IHE del convenio 062 y del Caso 07). AT Centro: se encuentra en Impulso a IHE hermanos PDD ID 291, 292</t>
  </si>
  <si>
    <t>Este avance presenta un listado de reuniones con Equipos Territoriales, sin embargo, no se da continuidad a los avances reportados en periodos anteriores en los cuales se hizo referencia a las investigaciones humanitarias definidas a ejecutar por Planes Regionales de Búsqueda. Se recomienda clarificar este reporte consolidando las investigaciones humanitarias definidas hasta el momento y totalizando el número de Planes Regionales de Búsqueda que las están implementando.  Así mismo, es importante describir la gestión realizada y las dificultades presentadas en el marco de la misma.
Considerando que la información de avances reportada se pone a disposición de la consulta de la ciudadanía en general, se reitera la recomendación de no incluir siglas como AT o ET, de tal forma que cualquier persona pueda comprender a qué se refiere.</t>
  </si>
  <si>
    <t>Suroccidente: PRB del sur de Nariño y Frontera: IHE de desapariciones transfronterizas asociadas a economías ilegales. 
Desapariciones asociadas al Frente 48 de las FARC-EP en la franja fronteriza.</t>
  </si>
  <si>
    <t>En el seguimiento del trimestre se hace referencia a dos investigaciones humanitarias que pero no es claro cuando se van a desarrollar Adicionalmente, el soporte muestra la imagen de una matriz cronograma en la cual se contempla una columna asociada con investigaciones humanitarias pero no se identifica claramente las mencionadas en el avance ni tampoco las fechas en las que se realizarían dichas investigaciones
Por tratarse del cierre de la vigencia es importante contar con un balance general por PRB de las investigaciones humanitarias definidas durante el año y los avances al respecto de las mismas.</t>
  </si>
  <si>
    <t>Logros. Las líneas de investigación hasta el momento estructuradas por la Unidad se han propuesto alrededor de las circunstancias que rodearon la desaparición, en el marco del conflicto armado, contribuyendo al avance de los procesos de búsqueda al relacionar casos, ampliar el universo de personas dadas por desaparecidas y cubrir espacios geográficos extensos, como consecuencia de la búsqueda masiva que caracteriza nuestra estrategia de investigación. Sin embargo, las circunstancias deben cruzarse con otros elementos como la temporalidad, el presunto actor respensable, el espacio geográfico, las características de las personas dadas por desaparecidas, las lógicas de ocultamiento de los cuerpos, entre otras.
Dificultades. La incorporación de las líneas de investigación en los planes regionales de búsqueda exige el procesamiento y análisis de la información de manera exhaustiva, exigiéndose un proceso de definición conceptual, metodológica y de fortalecimiento que permita su operativización en el marco de dichos planes.</t>
  </si>
  <si>
    <t>95. Apoyar y acompañar la formulación y ejecución de los PRB para la incorporación de los enfoques diferenciales y de género (PRB formulados/PRB apoyados y acompañados en la incorporación de los enfoques).</t>
  </si>
  <si>
    <t xml:space="preserve">En el marco de esta actividad la Dirección de Participación, Contacto con las Víctimas y Enfoques Diferenciales ha venido trabajando en un documento que se viene construyendo entre las Direcciones Misionales de la UBPD, para definir los lineamientos para los Planes Regionales de Búsqueda, donde se esta integrando el tema de enfoques diferenciales. En este trimestre se adjunta la versión del documento trabajado con las observaciones y aportes respecto a la incorporación de los enfoques en los PRB. </t>
  </si>
  <si>
    <t>Frente a los Planes Regionales vigentes, no se percibe dentro de los avances cualitativos cómo se han incluido estos los enfoques diferenciales y de género.
Se sugiere trabajar el documento "LINEAMIENTOS SOBRE PLANES REGIONALES DE BÚSQUEDA" en compañia de los profesionales de la Oficina Asesora de Planeación que desempeñan funciones para el Sistema Integrado de Gestión y el modelo de operación, de tal forma, que apoyen metodológicamente la construcción del documento.</t>
  </si>
  <si>
    <t>Se realizaron reuniones con los equipos territoriales para construcción de propuesta metodológica para diálogos colectivos con pueblos indígenas, socialización del Protocolo de Relacionamiento con los pueblos indígenas y cuando así lo amerite la socialización/construcción de PRB que se hallen en formulación. Estos encuentros se realizaron principalmente con los equipos de Sincelejo, Montería y Cúcuta.</t>
  </si>
  <si>
    <t>La información contribuye al resultado de la actividad, sin embargo, es pertinente que se vinculen a los Planes Regionales de Búsqueda recientemente formulados y en proceso de aprobación: Estos planes se encuentran reflejados en la actividad 93 remitida por la DTIPLB para este 2do trimestre:
 Actividad 93:
 "Para el segundo trimestre del año se reportaron 3 Planes Regionales de Búsqueda nuevos, los cuales incorporan los siguientes universos: 
 1. Plan Regional de Búsqueda de Morrosquillo: 69 PDD
 2. Plan Regional de Búsqueda del Oriente del Cauca: 32 PDD
 3. Plan Regional Centro oriente del Meta: 230 PDD"</t>
  </si>
  <si>
    <t xml:space="preserve">Durante el tercer trimestre se realizaron acciones de asesoría y acompañamiento a los Equipos Territoriales para la incorporacion de los enfoques diferenciales en los Planes Regionales de Búsqueda de Montes de Maria y Morrosquillo, ademas de la totalidad de los planes que se estan formulando o implementando en los Equipos Territoriales de Florencia, Ibague Putumayo, Sincelejo, Cúcuta y Agrupación Territorial Suroccidente. Estos ejercicios se han venido realizando de acuerdo con las necesidades de los territorios y de acuerdo a la agenda que se sostiene con algunas organizaciones o comunidades en estos territorios. </t>
  </si>
  <si>
    <t>Se evidencian labores de acompañamiento en temas de participación para Planes Regionales de Búsqueda. Frente a esto, se sugiere consolidar en una matriz aquellos PRB que ya incorporan los componentes de los enfoques diferenciales y de género y aquellos que aún requieren la inclusión de estos componentes. Esto permitirá generar una linea base y enfocar esfuerzos en el último trimestre del 2021</t>
  </si>
  <si>
    <t>En el último trimestre del año vigencia 2021, los desarrollos en materia de incorporación de los Enfoques Diferenciales y de Género [mujeres y personas LGBTI] se concentran en la formulación e implementación de herramientas para el diseño de las Estrategias de Participación e Incorporación de los Enfoques en los Planes Regionales de Búsqueda. Con este fin, estos son los principales avances:
 Realización de 12 jornadas de profundización de los Lineamientos Técnicos de los Enfoques Diferenciales y de Género en las cuales participaron un total de 103 servidores y servidoras de la entidad, pertenecientes a 11 equipos territoriales y otras dependencias como la oficina asesora jurídica, servicio al ciudadano, subdirección administrativa y financiera, y gestión humana, entre otras. Las jornadas en el caso de los Equipos Territoriales abordaron las Estrategias y metodologías de los Enfoques Diferenciales y de Género para los PRB.
 Avances en el diseño metodológico y conceptual de la Estrategia de Participación e Incorporación de los Enfoques Diferenciales y de Género en los Planes Regionales de Búsqueda, para el abordaje de los Enfoques en los 5 ejes estratégicos: universo de personas dadas por desaparecidas, caracterización de personas que buscan, impulso a la identificación, lugares y articulación interinstitucional. 
 Apoyo y acompañamiento técnico Jornadas de Socialización del Plan Nacional de Búsqueda con Plataformas de la Sociedad Civil defensoras de los DDHH de sujetos de especial protección constitucional.
 Apoyo y acompañamiento técnico en el diseño de líneas de acción desde los Enfoques Diferenciales y de Género en Planes Regionales de Búsqueda: Plan Regional de Cordillera Central, Plan Regional del Sur de Urabá, PRB Pacífico Vallecaucano y PRB Guaviare.</t>
  </si>
  <si>
    <t>No se recibieron soportes para esta actividad. Se sugiere establecer una linea base para determinar cuantos de los planes regionales de búsqueda aprobados y en formulación ya cuentan con la incorporación de los enfoques diferenciales y de genero, ya que en el avance no queda claro si todos los PRB ya cuentan con dichos enfoques o si quedan faltando algunos para ser incluidos en la vigencia 2022.</t>
  </si>
  <si>
    <t>Logros
 Acompañamiento a los equipos territoriales para la formulación de los planes regionales de búsqueda y la incorporación de los enfoques diferenciales y de género (mujer y LGBTI)
 Realización de jornadas de profundización de lineamientos de enfoques diferenciales para que los servidores y servidoras tengan los elementos suficientes a la hora de incorporarlos a los planes regionales de búsqueda 
 Dificultades
 Falta de tiempo de los servidores y servidoras para programar las jornadas de profundización y demás espacios que sirvan para trabajar en la incorporación de los enfoques diferenciales en los planes regionales de búsqueda</t>
  </si>
  <si>
    <t>96. Emitir las recomendaciones pertinentes en materia de prevención y protección, y mitigar los riesgos asociados a las actividades que se vayan a desempeñar, con base en los análisis de contexto de orden público en los lugares en donde se van a llevar cabo acciones humanitarias.</t>
  </si>
  <si>
    <t xml:space="preserve">Subactividad propuesta:                                                                                                                                                                                                                                  Subactividad 1. Elaboración de los análisis de riesgo de cada una de las acciones humanitarias que han requerido aval de prevención y protección, en las se han emitido las recomendaciones de prevención y protección de cara a la mitigación de los riesgos identificados en la medida que puedan llegar a materializarse.                                                                                                                                                                                                                                     Avance en el cumplimiento: a 31 de marzo se han emitido 143 recomendaciones de prevención y protección. No se han presentado eventos donde los riesgos se hayan materializado los riesgos identificados en los análisis que realizan bajo la supervisión y revisión de la Asesora los analistas de Prevención y Protección de la Dirección General.                                                                                                                                                                                                               Subactividad 2. </t>
  </si>
  <si>
    <t>De acuerdo con la información remitida, no es claro si estas 143 recomendaciones se han efectuado en el primer trimestre de 2021 o si un dato acumulado de vigencias anteriores, en este mismo orden, es necesario determinar cuantas de las 143 recomendaciones realmente obedecen a las actividades que se vayan a desempeñar con base en los análisis de contexto de orden público en los lugares en donde se van a llevar cabo acciones humanitarias.
Por último, se sugiere incluir las categorias de subactividades en los Planes Operativos y no a nivel de detalle en el Plan de Acción, evitando confusión a la hora de leer el avance de la actividad aprobada en comité de gestión</t>
  </si>
  <si>
    <t xml:space="preserve">La emisión de las recomendaciones, que tienen como fin mitigar los riesgos asociados a las actividades que se desempeñan en terreno, están basada no solo en el conocimiento y experticia del equipo de prevención y protección, también en el análisis de contexto desarrollados en diferentes   espacios de análisis interinstitucional </t>
  </si>
  <si>
    <t>El reporte de la actividad no es claro en definir  el avance del periodo en número de recomendaciones emitidas por el equipo de PyP, así como la desagregación de los análisis de riesgo  de acciones humanitarias, como se presentó en el reporte anterio.
En este periodo se presentan unas claridades respecto de las rrecomendaciones emitidas y los análisis desarrollados.
Es necesario conocer, en qué se trabajó durante el eriodo en torno a estas recomendaciones y análisis.</t>
  </si>
  <si>
    <t xml:space="preserve">En este trimestre en el marco de los avales de prevención y protección emitidos, se emitieron 168 recomendaciones de prevención y protección para la mitigación de los riesgos identificados en el proceso de análisis de contexto de orden público en el marco de las acciones humanitarias en terreno que requieron aval de prevención y protección con base en la matriz de indentificación de municipios y zonas urbanas que requieren aval de prevención y protección.                                                                                                                                    
Además de estas recomendaciones que se derivan de los lineamientos del Protocolo de Prevención y Protección para las operaciones en terreno de la UBPD, se diseñó un paquete de recomendaciones adicionales: 1. Recomendaciones de Prevención y Protección para el uso del Transporte Público en misiones de terreno de la UBPD, 2. Recomendaciones de Prevención y Protección para Misiones Fluviales de la UBPD y 3. Recomendaciones de Prevención y Protección para conductores que prestan servicios en la UBPD; con el fin de mitigar los riesgos identificados en los análisis en el marco de las acciones humanitarias que han requerido aval y se han implementado a la fecha. </t>
  </si>
  <si>
    <t>Este reporte se encuentra muy relacionado con el de la actividad 40 del Plan de Acción y son coherentes. Se complementa el avance indicando que se documentaron recomendaciones adicionales que contribuyen a mitigar riesgos en el marco de acciones humanitarias, asociadas con: uso del transporte público en misiones en terreno, misiones fluviales y para conductores que prestan servicios a la UBPD. 
Se sugiere hacer referencia de forma general a los riesgos que se ha logrado mitigar con estas recomendaciones emitidas, lo anterior con el fin de evidenciar el impacto que tiene esta actividad en los procesos de búsqueda.</t>
  </si>
  <si>
    <t xml:space="preserve">A partir de las solicitudes realizadas por medio del formato de “autorización de seguridad para salidas a terreno” en el periodo comprendido entre el 1 de octubre al 31 de diciembre de 2021, se emitieron 142 avales de prevención y protección y las recomendaciones correspondientes, con el fin de mitigar riesgos en relación a la vida, libertad e integridad de los funcionarios y contratistas.
Por medio de la valoración de riesgos realizada por cada uno/a de los enlaces del equipo de Prevención y Protección se emitieron las recomendaciones corrspondientes al tipo de comisión solicitada (diálogo inicial, relacionamiento interinsitucional, localizaciones, ubicaciones, recuperaciones, etc) . Lo anterior, a pesar de la difícil situación de vulneración a los Derechos Humanos que se deriva de los hechos del conflcto armado en la mayoría de zonas en las que la UBPD lleva a cabo su trabajo; sin embargo, tanto el relacionamiento interinsitucional como con organizaciones de la sociedad civil ha permitido que el trabajo de la UBPD se lleve a cabo, en donde la comunicación con los enlaces del equipo de Prevención y Protección permite que el monitoreo a cada una de las salidas a terreno se haga de manera oportuna y con la oportunidad de reaccionar ante cualquier eventualidad. 
Sumado a lo anterior, la participación en las mesas locales de análisis de contexto en las que participan los enlaces de Prevención y Protección conformada por insitituciones que también llevan a cabo análisis de contexto para las salidas a terreno, junto con la constante comunicación con los equipos territoriales, hace que las recomendaciones (a parte de las que ya existen de manera general) se construyan de acuerdo al lugar, a los y las participantes, y a las actividades que se van a desempeñar. </t>
  </si>
  <si>
    <t>Las recomendaciones de prevención  y protección emitidas desde el 19 de enero de 2021 hasta 31 de diciembre de 2021 para un total de 543, permitieron mitigar los riesgos que pueden afectar la búsqueda, tales como: 1. La presencia de actores armados y factores subyacentes y vinculados, 2. Presencia de actores armados que afectan la misionalidad (urnabo/rural), desconocimiento del DIH y a la UBPD; atques a entidades y organizaciones, 3- Ataques a ex combatientes, líderes y lideresas, defensores y defensoras de derechos humanos, y organizaciones sociales, 4. Accidentes MAP/MUSE/AEI, 5. Riesgos ambientales. 5. Economías ilícitias, 6. Bloqueos y restricciones a la movilidad y 6. Utilización de vehículos de otras entidades que prestan servicio colaborativo a la UBPD.</t>
  </si>
  <si>
    <t>97. Coordinar la elaboración colectiva de la memoria institucional 2020: recolectar información; realizar entrevistas; sistematizar la información; redactar la memoria; difundir, socializar y ajustar la memoria. El enfasis se hará en la experiencia de los equipos territoriales.</t>
  </si>
  <si>
    <t>En el primer trimestre del año se avanzó en la recolección de información útil para la memora institucional.
 Se entrevistó a: Angie Fernandez, Oscar Carbonel, Maria Luisa moreno, Victoria Eugenia Díaz y Natalia Hernandez. No hay grabación de ninguna de ellas pues todos han sido funcionarios que se han desvinculado de la UBPD.
 Se recibió copiosa informacion de la DTIPLOC, de la oficina de Tecnologías, de la Oficina de Planeación y de la Subdirección General Técnica y Territorial. Entre los documentos a resaltar se encuentran los informes de gestión de los equipos territoriales, guías metodológicas, como por ejemplo, la de creación de Planes Regionales de Búsqueda, entre otros.
 Se entrega un cuadro con las entrevistas hechas y las planeadas, así como un resumen de avances cuantitativos logrados en el 2020 que fue útil para escoger las personas a entrevistar y temas a profundizar.
 Se encuentra como evidencia: 20210331 entrevistas y números de la UBPD.xlsx</t>
  </si>
  <si>
    <t>Se resalta el avance presentado en la actividad, son claras las acciones realizadas en torno a la consecusión de información y entrevistas con enfoque en equipos territoriales y misionales, adicionalmente, el cuadro resume la informacióm.   Si se tiene avance en la sistematización es importante mencionarla y reportarla, para reportes posteriores debe iniciar la construcción y socialización del documento.</t>
  </si>
  <si>
    <t>En el segundo trimestre del año se avanzó en la recolección de información útil para la memora institucional.
Se entrevistó a: Claudia Figueroa, Carlos Bacigalupo de DTPRI, Lina Ramos y Luz Verónica Pabón de SGTT. Ana Teresa Rueda y Liliana Ariza de los Equipos territoriales, y se hazo un diálogo corto con Liz Arévalo de DTPCVED.
Se recibió información de la Oficina asesora Jurídica.
Este trimestre se completó la estructura de la memoria institucional 2021.
Soporte: Estructura Memoria Institucional.docx</t>
  </si>
  <si>
    <t>Se continuó con el proceso de recolección de información, mediante entrevistas y entregas de información de dependencias.  Adicionalmente se definió la estructura del documento de memoria institucional.
Es importante avanzar en el diseño y construcción del entregable, pues el mismo debe ser socializado también durante la vigencia, de acuerdo con lo proyectado para la actividad.
Recordamos el énfasis esperado en equipos territoriales en el cual debe enmarcarse la memoria institucional.</t>
  </si>
  <si>
    <t>Durante el tercer trimestre seguimos avanzando en la recolección de la información con especial enfasis en el trabajo realizado por los equipos territoriales. Ademas de la sistematización de las entrevistas, hemos recopilado toda la información de prensa sobre los resultados de la UBPD, y hemos analizado toda la información derivada de los informes de gestión y rendición de cuentas, y de las respuestas generadas a los organismos de control. Ademas estamos redactando la primera versión de la memoria institucional UBPD 2020 que sera entregada a finales de octubre.</t>
  </si>
  <si>
    <t>Reiteramos la observación del periodo anterior, pues se continuó con el proceso de recolección de información, mediante entrevistas y entregas de información de dependencias, reportado, lo cual se reporta en las actividades. Adicionalmente se avanzó en el análisis y redacción del documento de memoria.
 Es importante avanzar en el diseño y construcción del entregable, pues el mismo debe ser socializado también durante la vigencia, de acuerdo con lo proyectado para la actividad.</t>
  </si>
  <si>
    <t>Durante el cuarto trimestre terminamos la redacción del documento de Memoria Institucional UBPD 2020 el cual documenta los avances del proceso de búsqueda realizado por la entidad en dicha vigencia, e identifica los aprendizajes, retos y desafios. Esta memoria a su vez ha sido socializada al equipo directivo de la UBPD para su retroalimentación.</t>
  </si>
  <si>
    <t>Actividad finalizada en el periodo final, con la construcción del documento UBPD: UN ESFUERZO DE CONSTRUCCIÓN COLECTIVA DE VERDAD, REPARACIÓN, 
ESPERANZA Y PAZ POR LAS PERSONAS DADAS POR DESAPARECIDAS EN EL 
CONTEXTO Y EN RAZÓN DEL CONFLICTO ARMADO EN COLOMBIA
MEMORIA INSTITUCIONAL – UBPD – VIGENCIA 2020
AVANCES, RESULTADOS, RETOS Y DESAFIOS DE LA BÚSQUEDA HUMANITARIA Y 
EXTRAJUDICIAL DE LAS PERSONAS DADAS POR DESAPARECIDAS EN EL 
CONTEXTO Y EN RAZÓN DEL CONFLICTO ARMADO EN COLOMBIA.
Se aporta evidencia que soporta la finalización de la actividad, sin embago para futuros reportes se puede complementar dicha evidencia con socializaciones, publicaciones o en caso de ser confidencial con correos de aprobación o reporte.</t>
  </si>
  <si>
    <t xml:space="preserve">El principal logro en el marco de esta estrategia es la realización de la memoria institucional UBPD 2020. Este documento da cuenta de los ejercicios de planeación realizados por la entidad (Planeación Estratégica, Plan de Acción, Plan Nacional de Búsqueda, Plan de Choque) y de los avances, resultados y logros derivados de los mismos. Igualmente, la Memoria Institucional UBPD 2020 da cuenta de los procesos internos más relevantes para explicar esos resultados (la gestión y el análisis de la información, el despliegue territorial y el trabajo de los ET, el proyecto de impulso a la identificación, y las iniciativas de la DTPCVED). Finalmente, la Memoria Institucional UBPD 2020 hace una identificación de los principales logros, aprendizajes, retos y desafíos de la entidad en el marco de la búsqueda humanitaria que dirige, coordina e implementa.
La principal dificultad ha sido la falta de tiempo del equipo encargado de elaborar la Memoria Institucional UBPD 2020 debido a la necesidad de priorizar otras actividades que surgen a lo largo del año, demandan tiempo y no hacen parte de la planeación de la oficina, y además por la renuncia de una de las personas que trabajaba el tema. La llegada de la nueva integrante tomó más tiempo del previsto por razones burocráticas. Hacia el futuro nos interesa profundizar el trabajo de los equipos territoriales y los avances de la implementación de los PRB pero se requiere consolidar estos procesos. </t>
  </si>
  <si>
    <t>98. Identificar, documentar y divulgar los aprendizajes del Proceso de Búsqueda.</t>
  </si>
  <si>
    <t>Como se describió en el indicador 19, durante el primer trimestre se realizó el diseño metodológico preliminar para identificar, documentar y divulgar los aprendizajes del Proceso de Búsqueda. Este diseño se definió a partir de la estructuración de un proceso que contempla la identificación de aprendizajes que en el marco de la construcción e implementación del proceso de búsqueda humanitaria han sido identificados por los servidores y servidoras de la UBPD, especialmente en aquellas acciones desarrolladas en prospecciones, recuperaciones, entregas dignas y reencuentros. Teniendo en cuenta que esta actividad esta ligada al indicador 19 y a las actividades 100 y 112, el diseño metodologico contempla las siguientes acciones:
 • Recolección y sistematización de la información: esta acción se desarrollará de manera articulada con otras actividades de la OGC (memoria institucional, debates y escuchemonos, cultura, relacionamiento, sistematización de experiencias, identificación del nivel de apropiación), utilizando diversas tecnicas y fuentes de información como entrevistas semiestructuradas, grupos focales, documentos producidos, encuestas.
 • Análisis de la información: El análisis de la información integrará la recoleccción a partir del análisis cualitativs y/o cuantitativos como el analisis del discurso o estadisticas descriptivas-según sea el caso y que permitan la documentación de los aprendizajes colectivos del proceso de búsqueda, ademas de la identificación de aquellos que pueda ser pertinenete incorporar en otras acciones.
 • Producción de documentos y divulgación.
 Se encuentra como evidencia la versión preliminar del documento metodologico.</t>
  </si>
  <si>
    <t xml:space="preserve">El reporte es adecuado y acorde al avance esperado del primer periodo, el documento metodológico define la forma de trabajo que se llevará a cabo y cuenta con un cronograma que facilita tanto la ejecución como el seguimiento de la actividad.  </t>
  </si>
  <si>
    <t>Durante el segundo trimeste se realizó el diseño metodológico definitivo para identificar, documentar y divulgar los aprendizajes del Proceso de Búsqueda.  Como se mencionó en el anterior reporte, este diseño se definió a partir de la estructuración de un proceso que contempla la identificación de aprendizajes que en el marco de la construcción e implementación del proceso de búsqueda humanitaria que han sido identificados por los servidores y servidoras de la UBPD, especialmente en aquellas acciones desarrolladas en prospecciones, recuperaciones, entregas dignas y reencuentros.  
En terminos de recolección de información se avanzó en:
* Realización de entrevistas: Claudia Figueroa, Carlos Bacigalupo de DTPRI, Lina Ramos y Luz Verónica Pabón de SGTT. Ana Teresa Rueda y Liliana Ariza de los Equipos territoriales y Liz Arévalo de DTPCVED. Esta actividad se realiza de manera conjunta con la actividad de memoria.
* Recolección y organizacion de documentos realizados por diferentes areas o direcciones de la UBPD.
* Formulario de recolección de información para la identificación de los saberes y experiencias de las personas que buscan en el PB.
* Sistematización de los encuentros liderados por la DTPCVED "hablemos de reencuentros" y entregas dignas.
* Paticipación en el Círculo de Saberes de Riosucio. 21 y el 24 de mayo de 2021 en Turbo, municipio del Departamento de Antioquia,
Varios de los insumos que se tienen para el desarrollo de esta actividad son entrevistas y espacios de dialogos, por lo que la sistematización y análisis de esta información se ha realizado de manera paralela. 
El  mayor desafio de la actividad es la identificación y articulación de varias actividades que realizan otras areas de la UBPD y que son insumo para la documentación de aprendizajes o que en algunos casos son acciones que pueden parecer similares.
Se adjunta como soporte:
*  Documento metodologico para identificar, documentar y divulgar los aprendizajes del Proceso de Búsqueda con sus respectivos anexos.
*  Pantallazo con la ubicación de los documentos recopilados de las diferentes areas de la UBPD y de las notas y analisis de las entrevistas. Que no se adjuntan por confidencialidad de la información y/o porque a la fecha  no se tiene autorización para hacerlo.
*  Formulario enviado a los ET que participarón en los Circulos de Saberes del año pasado y matriz con las respuestas.
* Documento de analisis de aprendizajes de CS.</t>
  </si>
  <si>
    <t>La actividad está directamente vinculada con el desarrollo del indicador 19, que se encuentra en un estado de avance  "óptimo" para este segundo periodo, el reporte de información da cuenta del diseño metodológico planteado y de la recolección, sistematización y análisis de fuentes de información planteadas.
Al no tener un listado previo de fuentes identificadas a trabajar, no es posible cotejar que se ha realizado la totalidad de las actividades planteadas, más teniendo en cuenta que hay soportes que por confidencialidad no se pueden detallar.
Agradecemos que  el reporte presenta aciertos y/o dificultades en el desarrollo de las acciones del indicador, esto facilita la comprensión de la información y nos enfoca en el objetivo de aprendizaje que también contempla el plan de acción.</t>
  </si>
  <si>
    <t>Como se describió en el indicador 19, en el marco de la identificación y documentación de aprendizajes se avanzó en la sistematización y análisis de la información recopilada durante los primeros trimestres del año. De esta sistematización se obtuvo una matriz que contiene los aprendizajes que los servidores y servidoras de la UBPD han obtenido en el marco del diseño e implementación del proceso de búsqueda, y ademas presenta los retos y desafíos de esta implementación. Los principales hallazgos fueron analizados y sintetizados en un documento Word que tiene como anexo la matriz señalada. Ese documento contiene varios aprendizajes que pueden ser incorporados al proceso de búsqueda. Este documento y la matriz ya fueron socializadas con la Oficina Asesora de Planeación, que apoyó con la complementación de alguna de la información consignada. 
 Los resultados de esta identificación y documentación será divulgados al equipo directivo en el próximo trimestre.
 Un desafio presentado este trimestre con el indicador fue hacer una sisntesis robusta de toda la información recolectada a lo largo del año, pues fueron varias fuentes de información recibidas y procesadas.
 Se adjunta como soporte:
 • Documento de identificación de los aprendizajes del proceso de búsqueda
 • Matriz con la documentación de aprendizajes
 • Presentación de los aprendizajes del proceso de búsqueda</t>
  </si>
  <si>
    <t>Recordamos que el indicador se encuentra en estado óptimo al presentar el entregable esperado para el tercer periodo, el documento de identificación y pertinencia de los aprendizajes. Se sugiere avanzar enfocadamente en el cumplimiento del entregable esperado para el periodo final, pues la implementación puede tomar bastante tiempo y entendemos debe hacerse con diversas dependencias de la UBPD, con un proceso también de divulgación.
 Se resalta la importancia del reporte de desafíos presentados durante el trimestre, pues hace parte del aprendizaje necesario para valorar e identificar opciones de mejora. Las evidencias dan cuenta del reporte presentado.</t>
  </si>
  <si>
    <t>Durante el cuarto trimestre se termino la sistematización y análisis de la información y se construyo el documento final que contiene los principales hallazgos en materia de aprendizajes, retos y desafíos del proceso de búsqueda, el cual se socializó a los directores técnicos misionales y a la Subdirectora General Técnica y Territorial, en el marco de una reunión realizada el 29 de octubre, en la cual se discutieron como algunos de estos aprendizajes ya han sido incorporados en el proceso de búsqueda y como otros se encuentran en proceso de inclusión. Así mismo, en el marco de la estrategia “debates y escuchémonos" liderada por la OGC se divulgaron los aprendizajes del proceso de búsqueda resultado de dos experiencias de prospecciones en los cementerios de Samaná y Puerto Berrio..
 El desafío durante este trimestre fue lograr obtener más espacios con servidores y servidoras de la entidad para socializar los resultados de esta actividad. 
 Se adjunta 
 * Informe final de documentación de aprendizajes 
 * Presentación de los aprendizajes del proceso de búsqueda
 • Acta y lista de asistencia de la reunión de presentación de resultados
 • Aprendizajes divulgados en el marco de la estrategia “debates y escuchémonos”.</t>
  </si>
  <si>
    <t>Actividad relacionada con el indicador 19, que finaliza la vigencia en estado óptimo, al cumplir completamente con el entregable proyectado, un (1) documento final de avance en la implementación de aprendizajes pertinentes en el proceso de búsqueda de la UBPD, el cual también se socializó con DIrecciones Técnicas y Subdirección General; como evidencias del entregable se entrega el documento final y soportes de las socializaciones respectivas.  Como principales desafíos del trabajo realizado se presentaron las dificultades de acordar agendas de trabajo a nivel interno y externo y la amplia cantidad de información recolectada.</t>
  </si>
  <si>
    <t xml:space="preserve">El principal logro de esta estrategia fue la sistematización de los aprendizajes de la implementación del proceso de búsqueda liderado por la UBPD. El objetivo de esta sistematización de los aprendizajes es aportar a la toma de decisiones, evitar reprocesos, reconocer los aciertos, fortalecer el proceso de búsqueda, e identificar los retos y desafíos que tenemos en el corto, mediano y largo plazo. Entre los aprendizajes se tocaron temas relacionados al equipo de profesionales especializados que tiene la entidad, el cual entiende la estructura institucional de la entidad, los límites que tenemos y los roles y responsabilidades de cada equipo. Se reconoce la importancia fundamental que tiene la participación de las personas que buscan (familiares, allegados, organizaciones y comunidades) en el proceso de búsqueda humanitaria y extrajudicial que llevamos a cabo. También es claro que tanto la investigación como la implementación de las acciones humanitarias de búsqueda debe partir de reconocer las características particulares y diferenciales de las personas desaparecidas, de sus seres queridos, así como de los hechos asociados a la desaparición y al impacto de esta. Se abordaron temas relativos al flujo de información, a los Planes Regionales de Búsqueda, a las labores de localización, intervención de lugares, prospección, recuperación e impulso a la identificación, así como las entregas dignas y los reencuentros. Al final se sistematizó todo y se hizo la respectiva socialización ante el equipo directivo.
La principal dificultad de esta actividad es el enorme volumen de información que debe ser sistematizado y analizado dada la pluralidad de actividades realizadas por la entidad, y la articulación de varias de estas actividades que se convierten en insumo para otras actividades. También es un reto la obtención de espacios con servidores y servidoras de la entidad para profundizar en el análisis. 
</t>
  </si>
  <si>
    <t>99. Socializar conceptos jurídicos y lineamientos jurídicos emitidos sobre el proceso de búsqueda.</t>
  </si>
  <si>
    <t>El 2 de febrero de 2021 la Oficina Asesora Jurídica realizó la socialización sobre la "Naturaleza jurídica, principios y marco normativo aplicable a la UBPD". En esta capacitación participaron 33 funcionarios de diferentes dependencias de la UBPD. Este tipo de espacios, permite orientar a los funcionarios de la UBPD en la toma de decisiones desde la parte jurídica.</t>
  </si>
  <si>
    <t>Se sugiere socializar conceptos y lineamientos jurídicos relacionados con los temas que presentan mayor coyuntura a la hora de materializar o efectuar acciones humanitarias en territorio. Esto con el proposito de evitar reprocesos, materializar riesgos misionales o relentizar el proceso de búsqueda desde ambitos jurídicos.</t>
  </si>
  <si>
    <t>En el segundo trimestre del año, el desarrollo de esta actividad fue así:
1. Por medio de correos electrónicos del 12, 18 y 20 de mayo del 2021 la Oficina Asesora Jurídica socializó conceptos jurídicos y lineamientos con  la Subdirectora General Técnica Territorial, el Director Técnico de Prospección, Recuperación e identificación  y la Subdirectora de Análisis, Planeación y Localización de la Búsqueda, los documentos socializados fueron:
1.1. Solicitud de protección y acceso a lugares como continuación del concepto de ingreso a lugares
1.2. Autorización de acceso a lugares por parte de la UBPD - Recomendaciones generales
1.3. Lineamientos para el ingreso a lugares de intéres forense
1.4. Ingreso a lugares
2. Los días 17, 23 y 29 de junio de 2021 se adelantaron sesiones de trabajo con la participación de la Subdirectora General Técnica y Territorial, los Directores Misionales y la Oficina Asesora Jurídica. Estas sesiones surgen como consecuencia de la Resolución 806 de 20 de mayo de 2021, a través de la cual se delega en la Subdirectora General Técnica y Territorial la proyección, trámite y expedición del acto administrativo de autorización de acceso a lugares, en los términos de los artículos 6, 7 y 8.1 del Decreto Ley 589 de 2017, con el objetivo de promover un trabajo colaborativo en el que se estudió el trámite al interior de la entidad para de esa manera, identificar necesidades de ajuste y flexibilización, armonizar los procedimientos de la entidad y los lineamientos expedidos por la Oficina Asesora Jurídica sobre el particular y, en general, adoptar las medidas que correspondan de cara a promover la eficiencia de la gestión y cumplimiento del mandato. En atención a la revisión y ajuste de los procedimientos misionales y los lineamientos expedidos en materia de acceso a lugares, para lo cual se ha solicitado los aportes de los(as) servidores(as), se tiene programado efectuar la socialización del tema, cuando éste se encuentre consolidado, para el tercer trimestre del año.
3. Se socializó con todos los(as) funcionarios(as) de la entidad "Recomendaciones para el acceso o suministro de información calificada como clasificada o reservada" a través del memorando No. 1600-3-202103100 del 1 de junio de 2021.</t>
  </si>
  <si>
    <t>El reporte de socialización de conceptos jurídicos para el presente periodo es bastante amplio,  se socializaron por medios como correo electrónico entre otros conceptos jurídicos de temas de relevancia como protección y acceso a lugares, así como patra el acceso e intercambio de información.
Se presentan soportes adecuados, que son evidencia del reporte.</t>
  </si>
  <si>
    <t>Durante el tercer trimestre, no se tenía programada la socialización de conceptos jurídicos y lineamientos jurídicos emitidos sobre el proceso de búsqueda. Por lo anterior, no se tiene que reportar avance de actividades.</t>
  </si>
  <si>
    <t xml:space="preserve">De acuerdo con el cronograma definido por la Oficina Asesora Jurídica, se programó la socialización de conceptos y lineamientos jurídicos durante el primer semestre para evitar congestionar las agendas de las dependencias en el cierre de la vigencia. Por tal razón, en el tercer trimestre no se desarrollaron actividades de este tipo. Sin embargo, dicha Oficina ha recibido solicitudes adicionales de socialización de temas particulares por parte de algunas dependencias, por lo cual en el cuarto trimestre se recomienda describir en el seguimiento estas gestiones. </t>
  </si>
  <si>
    <t>1. La OAJ realizó conjuntamente con Secretaría General, Servicio al Ciudadano, Oficina de Tecnologías, Oficial de Seguridad de la Información y la Dirección Técnica de Localización una capacitación sobre la "Seguridad y Confidencialidad de la Información" que se realizó en tres jornadas llevadas a acabo el 19, 10 y 25 de octubre donde participaron 211 funcionarios, funcionarias y contratistas de la UBPD. 
2. De igual manera, la Oficina Asesora Jurídica socializació los siguientes conceptos con los directivos de los equipos misionales:
 - Memorando No. 3300-3-202105880 del 7 de octubre del 2021 con asunto: Concepto sobre participación de autoridad judicial en las entregas dignas que dirige la UBPD dirigido a la Directora de Participación.
 - Memorando No. 3000-3-202106442 del 20 de octubre de 2021 con asunto: Acceso y protección de lugares dirigido a la Subdirección General Técnica y Territorial.
 - Memorando No. 1000-3-202106893 del 18 de noviembre de 2021 con asunto: Análisis normativo -Entrega de cuerpos recuperados por la UBPD al INMLC dirigido a la Directora General, la Subdirección General Técnica y Territorial y el Director Técnico de Prospección y Recuperación.</t>
  </si>
  <si>
    <t>De acuerdo con el seguimiento reportado y los soportes adjuntados se da cuenta del cumplimiento de la actividad. Se destaca como el principal logro, el que los servidores y colaboradores que en desarrollo de sus funciones intervienen en el despliegue de las acciones humanitarias y extrajudiciales de búsqueda, tengan una mayor apropiación de los conceptos jurídicos, atiendan las distintas recomendaciones que allí han sido efectuadas y sean robustecidos los procesos y procedimientos de todas las dependencias de la Unidad.</t>
  </si>
  <si>
    <t>LOGROS:
 - Como resultado de la socialización de conceptos jurídicos y lineamientos emitidos al respecto, se ha logrado asegurar que los servidores y colaboradores que en desarrollo de sus funciones intervienen en el despliegue de las acciones humanitarias y extrajudiciales de búsqueda, tengan una mayor apropiación de aquellos, atiendan las distintas recomendaciones que allí han sido efectuadas y sean robustecidos los procesos y procedimientos de todas las dependencias de la Unidad.
 - La aplicación de los criterios descritos en los distintos conceptos y lineamientos emitidos por la Oficina, permiten que en cumplimiento de su misión, los servidores y colaboradores de la UBPD prevengan el daño antijurídico; y de esta manera, los índices de litigiosidad en contra de la entidad, sean bajos.
DIFICULTADES: 
 - Pese a analizar y abordar distintos escenarios en cada uno de los documentos que realiza esta Oficina, la ejecución del mecanismo de búsqueda en el territorio, pone de presente nuevas situaciones que inicialmente no fueron previstas, lo cual conlleva que los distintos lineamientos y conceptos, deban ser actualizados y ajustados constantemente, como respuesta frente a estas nuevas realidades.</t>
  </si>
  <si>
    <t>100. Identificar el nivel de apropiación interna del proceso de búsqueda en todas sus dimensiones</t>
  </si>
  <si>
    <t>El desarrollo de esta actividad esta relacionado con la actividad 98 y el indicador 19, y que en el diseño metodologico preliminar propuesto para dicha actividad e indicador se presentan los avances metodologicos que sirven de insumo para la propuesta metodologica de esta actividad que esta programada para entrega en el mes de abril, razón por la cual no se presentan soportes de esta actividad.</t>
  </si>
  <si>
    <t>El avance de la actividad se proyecta para el mes de abril, propuesta metodológica que debe ser reportada en el siguiente periodo.  POr ahora el avanc se centra en el diseño metodológico preliminar reportado en la actividad 97.</t>
  </si>
  <si>
    <t>(Esta actividad es insumo de la actividad 98) Durante el segundo trimestre se avanzó en el diseño metódologico para identificar el nivel de apropiación interna del proceso de búsqueda en todas sus dimensiones. Esta propuesta contempla las siguientes acciones de recolección y analisis de información:
Determinar el conocimiento relevante del proceso de búsqueda para el cumplimiento de la misión de la UBPD. El desarrollo de esta actividad permitirá conocer cual es el conocimiento relevante sobre el PB y la misionalidad de la entidad, que de acuerdo a los directores y subdirectores, se debe tener apropiado por los servidores y servidoras.
Una vez surtido este paso, se identificará el traslado de esas claridades, los procesos novedosos y las concepciones sobre los aspectos que deberian estar apropiados en los equipos técnicos misionales (incluye ET) y los equipos de apoyo y estrategicos, mediante dos actividades: 1)  Identificar el nivel de apropiación del PB de los servidores y las servidoras pertenecientes a la SGTT; 2) Identificar el nivel de apropiación del PB de los servidores y las servidoras pertenecientes a la DG y a la Secretaría General.
El principal reto de esta actividad es la identificación del conocimiento que debe estar apropiado por los servidores y servidoras de la UBPD; por esta razón la estructura metodológica incluyó esta parte en la actividad.
Se adjunta el documento con el proceso metodologico propuesto.</t>
  </si>
  <si>
    <t>Se completó el diseño metodológico, que en el primer periodo se había presentado como un preliminar,  con la aplicación de dicho entregable se podrá establecer el nivel de apropiación en diferentes grupos de la unidad, pertenecientes a la SGTT y la Secretaría General.
Agradecemos para futuros reportes informar sobre las fechas esperadas o un cronograma de actividades que faciliten conocer el alcance y realizar un seguimiento más efectivo.</t>
  </si>
  <si>
    <r>
      <rPr>
        <sz val="9"/>
        <color theme="1"/>
        <rFont val="Arial"/>
      </rPr>
      <t xml:space="preserve">De acuerdo con el diseño metodológico planteado para el cumplimiento de la presente actividad, durante este trimestre se adelantó un acompañamiento a la SGTT en las actvidades de formación para el fortalecimiento de las metodologías de búsqueda y metodologías de participación realizadas por la Fundación de Antropología Forense y Guatemala y por consultoras internacionales respectivamente. De cada uno de estos procesos se cuenta con el Estado del Arte entregado a la SGTT elaborado por FAFG y que contiene recomendaciones que serán tomandas en cuenta para el análisis de la apropiación de conocimientos sobre la búsqueda. De igual forma la SGTT proporcionó los resultados de las evaluaciones adelantadas en cada proceso de formación y a partir del cual se adelantará la medición correspondiente de acuerdo con el diseño metodológico. El resultado de las evaluaciones se encuentra en línea en este enlace: </t>
    </r>
    <r>
      <rPr>
        <u/>
        <sz val="9"/>
        <color rgb="FF1155CC"/>
        <rFont val="Arial"/>
      </rPr>
      <t>https://docs.google.com/spreadsheets/d/1ZxZa8NE554OoD-C7ernfjor-R1afgdBwaeQQwtxZKhE/edit?usp=sharing</t>
    </r>
  </si>
  <si>
    <t>Se adelantaron las evaluaciones planteadas y se obtuvieron los resultados, los cuales ya se tienen sistematizados, trabajo que se realizó en conjunto con la SGTT, a partir de estos resultados se la medición esperada.
 Los soportes adjuntados son los resultados de dichas evaluaciones.</t>
  </si>
  <si>
    <t>Junto a la Subdirección de Gestión Humana se diseñó una intrumento tipo encuesta dirigido a todxs lx servidorxs de la entidad, que tenia como objetivo "tener una retroalimentación del desarrollo de los componentes del Plan Institucional de Capacitación del 2021 (Inducción, Reinducción y Capacitación) y obtener elementos de mejoramiento para el 2022", en este intrumento se dispuso un acapite que permitio medir los conocimientos basicos de las personas que lo diligenciaron. El intrumento fue enviado el dia 28 de diciembre.
 Se adjunta como soporte la tabla de salida de las preguntas realizadas.</t>
  </si>
  <si>
    <t>La actividad comprometida es "Identificar el nivel de apropiación interna del proceso de búsqueda en todas sus dimensiones", se presenta como avance final la aplicación de la encuesta, más no un documento de resultados y análisis de los mismos.  Es necesario conocer el avance de  esta activdad en dicho sentido para poder establecer si su avance y cierre debe completarse en la siguiente vigencia.</t>
  </si>
  <si>
    <t xml:space="preserve">El principal logro de esta estrategia de identificar el nivel de apropiación interna del proceso de búsqueda en todas sus dimensiones lo cual aportará a la definición de las líneas de capacitación y reinducción para la unificación de criterios de acuerdo con las versiones de protocolos, procedimientos y lineamientos más recientes con los que cuenta la entidad, todo ello quedará dispuesto en el PIC 2022.
La principal dificultad es la identificación del conocimiento que efectivamente debe estar apropiado por los servidores y servidoras de la UBPD. Por esta razón la estructura metodológica de la actividad incluyó esta parte en la actividad lo que requirió más tiempo del planeado inicialmente. </t>
  </si>
  <si>
    <t>101. Construcción de la estrategia de socialización de los lineamientos del equipo de Prevención y Protección para la solicitud, aprobación y legalización de la solicitud de comisiones.</t>
  </si>
  <si>
    <t>Subactividad propuesta:                                                                                                                                                                                                                             Subactividad 1. Diseño y proyección del memorando con la actualización del equipo de Prevención y Protección y reiteración de los lineamientos de Prevención y Protección.                                                                                                                                                                                                                                                                             Avance en el cumplimiento:                                                                                                                                                                                                                                Se proyectó un memorando para ser suscrito por la Directora, mediante el cual, por un lado se presenta a los servidores(as) y contratistas a la Asesora de Prevención y Protección y al equipo y se reiteran los lineamientos para la solicitud de avales de prevención y protección. El memorando fue revisado por la Asesora Paula Toro de la Dirección y la Subdirectora General en el mes de marzo.                                                                                                                                                                                                                                                                                                                               Subactividad 2. Emisión después de la revisión y aprobación por parte de la Directora general del Memorando con la actualización del equipo de Prevención y Protección y reiteración de los lineamientos de Prevención y Protección (acividad planeada para marzo de 2021)                                                                                            Avance en el cumplimiento:  El día 30 de marzo de 2021, la Directora General envío a las servidores, servidoras y contratistas el Memorando  con número de Radicado 1000-3-2021019217 sobre la Presentación de la Asesora y Equipo de Prevención y Protección y Lineamientos para la solicitud de Aval de Prevención y Protección para Comisiones. Para su conocimiento y cumplimiento. (Actividad cumplida 100%)                                                                                                                                    Subactividad 3.                                                                                                                                                                                                                                                             Diseño de la estrategia de socialización de los lineamientos para la solicitud y aprobación y legalización de la solicitud de comisiones. Con la Oficina de Comunicación y Pedagogía.                                                                                                                                                                                                                                                                           Avance en el cumplimiento:                                                                                                                                                                                                                                         En los meses de febrero y marzo se trabajo con la Oficina de Comunicaciones en la elaboración de una pieza comunicatva de los Lineamientos de para la Solictud de Comisiones. El mismo ya esta concluido. (Adjunto PFD)</t>
  </si>
  <si>
    <t>A pesar de que la fecha prevista para llevar a cabo la actividad era el 5 de febrero, se construyó la estrategia para la socialización al interior de la UBPD finalizando el mes de marzo. 
Frente al avance, surge la inquietud de si dentro a los lineamientos generados fue considerado el desplazamiento de las familias y personas que buscan durante el desarrollo de acciones humanitarias. Lo anterior, para efectos de promover igualmente acciones de prevención y protección cuando los(as) servidores(as) viajan en compañia de las familias, organizaciones y demás personas que buscan.</t>
  </si>
  <si>
    <t>El logro alcanzado con esta actividad ha sido la construcción de una de la estrategia de socialización de los lineamientos del equipo de Prevención y Protección para la solicitud, aprobación y legalización de la solicitud de comisiones, de manera conjunta con la Oficina de Comunicaciones y Pedagogía, la cual incluye la socialización de la misma con las Oficinas Misionales y los equipos en terreno, que son quienes en calidad de serviores (as) y contratistas tienen la responsabilidad de implementar los procedimientos para la solicitud de autorizaciones de Aval de Prevención y Protección.</t>
  </si>
  <si>
    <t>La actividad finalizó en el primer periodo</t>
  </si>
  <si>
    <t xml:space="preserve">Estrategia realizada en el primer periodo. 
</t>
  </si>
  <si>
    <t xml:space="preserve">Se logró institucionalizar en el marco del Proceso Estratégico de Prevención y Protección el procedimientos de avales y recomendaciones de prevención y protección realizando para ello una socialización del mismo con los ET y las Oficinas Técnicas y Operativas, así mismo, los formatos asociados a este procedimiento se revisaron y ajustaron y se encuentran el MOP para el acceso de todos y todas las servidoras y contratistas de la UBPD. </t>
  </si>
  <si>
    <t>102. Socialización de los lineamientos del equipo de Prevención y Protección para la solicitud, aprobación y legalización de la solicitud de comisiones con los equipos territoriales y las dependecias del nivel central de la UBPD.</t>
  </si>
  <si>
    <t>Subactividad 1. Divulgación de los Lineamientos para la Solictud de Comsiones con los Servidores, Servidoras y Contratistas de la UBPD.
Avance en el cumplimiento:                                                                                                                                                                                                                                     Ya se hizo un avance de esta acción a partir de la emisión del Memorando número de Radicado 1000-3-2021019217 sobre la Presentación de la Asesora y Equipo de Prevención y Protección y Lineamientos para la solicitud de Aval de Prevención y Protección para Comisiones. Desde el mes de abril de 2021, se van a realizar las acciones de divulgación del mismo: 1. Emisión de los lineamientos por parte de Comunicaciones y en el marco de un espacio previsto para el mes de abril con los equipos en terreno y la SGTT.</t>
  </si>
  <si>
    <t>De acuerdo con el avance, se sugiere incluir estos lineamientos dentro de los documentos del Sistema Integrado de Gestión de la UBPD. Lo anterior, para facilitar su consulta y uso por parte de los servidores(as) y contratistas de la UBPD</t>
  </si>
  <si>
    <t>Con el fin de dar cumplimiento a esta actividad, junto a la Oficina Asesora de Comunicaciones se realizó una pieza que contiene el paso a paso para la solicitud de comisiones. Así las cosas, durante el trimestre se avanzó en la socialización de los lineamientos de prevención y protección para la solicitud de comisiones mediante reuniones con la SGTT, la Dirección Técnica de Información, Planeación y Localización para la Búsqueda, la Subdirección de Gestión de Información para la Búsqueda, la Subdirección de Análisis Planeación y Localización para la Búsqueda, la Dirección Técnica de Prospección, Recuperación e Identificación y la Oficina Asesora de Comunicaciones. Asimismo, es de anotar que el equipo de Prevención y Protección participó en el espacio de Embajadores del Cuidado, donde se presentaron los lineamientos para la solicitud de comisiones. Finalmente, durante el mes de junio se remitió a los coordinadores territoriales los lineamientos, con el fin de que fueran reenviados a sus equipos.</t>
  </si>
  <si>
    <t>La actividad presenta actividades de socialización durante el periodo actual,  con equipos de la SGTT y las DTMs.
Surge la duda de las fechas estipuladas para el desarrollo de la actividad, pues se tenía proyectada para finalizar en marzo.
Debemos ajustar las fechas?</t>
  </si>
  <si>
    <t>Es necesario modificar las fechas, dado que esta actividad se seguirá realizando hasta el mes de diciembre de 2021. En el marco de las Jornadas de Apropiación del Protocolo de Prevención y Protección para las Operaciones en terreno realizadas, a 30 de septiembre de 2021, se han socializado los lineamientos del equipo de Prevención y Protección para la solicitud, aprobación y legalización de la solicitud de comisiones con 12 equipos, correspondientes a equipos territoriales y oficinas satélites. Ahora bien, de octubre a diciembre se tienen previstos 16 espacios con los demás equipos en terreno y con los servidores (as) y contratistas del nivel central.</t>
  </si>
  <si>
    <t>Debido a que se acerca el cierre de la vigencia, no se contempla en este momento realizar ajustes de fechas de finalización de actividades. Para próximos ejercicios de formulación de indicadores se recomienda revisar cuidadosamente el tiempo requerido y hacer seguimiento permanente a la gestión de las actividades de tal forma que se garantice su cumplimiento oportuno.</t>
  </si>
  <si>
    <t>En el marco del proceso de socialización y apropiación del Protocolo de Prevención y Protección para las Salidas a Terreno, que se llevó a cabo desde julio a diciembre de 2021. se socializó con los Equipos Terriroriales, las Satélites y del nivel central los lineamientos del equipo y los formatos en el marco del procedimiento de avales y recomendaciones de prevención y protección. Esto se hizo en 28 espacios de trabajo con la Asesora y Equipo de Prevención y Prortección.</t>
  </si>
  <si>
    <t xml:space="preserve">Por ser una actividad de caracter permanente, se desarrolló durante toda la vigencia a pesar de estar programada solo para el primer trimestre. Al respecto es importante que en próximos ejercicios de planeación se consideren las holguras de tiempo necesarias para la gestión de las actividades. 
El anexo de la presentación de avance protocolo de prevención y protección para las actuaciones en terreno resume el avance de la actividad.
</t>
  </si>
  <si>
    <t>Los Servidores, servidoras y contratistas de la UBPD; conocen al equipo de prevención y protección así como los linemientos del mismo. Esto se lográ a través del proceso de apropiación del Protocolo de Prevención y Proteción de Salidas a Terreno el cual  se llevó a cabo desde julio a diciembre de 2021, con los Equipos Terriroriales, las Satélites y del nivel en 28 espacios de trabajo con la Asesora y Equipo de Prevención y Protección.</t>
  </si>
  <si>
    <t xml:space="preserve">103. Construcción de la estrategia de socialización del Protocolo de Prevención y Protección para las salidas a terreno junto con Gestión Humana. </t>
  </si>
  <si>
    <t>Subactividad 1. Construcción y articulación de la Estrategia de Socialización del Protocolo de Prevención y Protección con la Oficina de Comunicaciones y Pedagogía, Gestión del Conocimiento y Gestión Humana.                                                                                                                                                                                                       Avance en el cumplimiento: En el mes de enero de 2021 se elaboró el cronograma de socialización del Protocolo y se realizaron dialogos con la Oficina de Comunicaciones, Lina Toro, con la Oficina de Gestión del Conocimiento, Claudia Linares y con Gestión Humana, Andrea Carrasco. En el mes de febrero a la fecha, ya se encuentra la estrategia diseñana en implementación.                                                                                                                                                                                  Subactividad 2. El equipo de Prevención y Proteción envía el Protocolo a la oficina Asesora de Comunicaciones para que realice la pieza comunicativa de difusión. Fecha prevista 12-01-2021.                                                                                                                                                                                                                                        Avance en el cumplimiento:  Correo enviado al equipo de comunicaciones solicitando apoyo en la elaboración de la pieza comunicativa (12-01-21. Estado finalizado.                                                                                                                                                                                                  Subactividad 3. La oficina Asesora de Comunicaciones entrega al equipo de Prevención y Protección la pieza comunicativa de difusión del Protocolo                                                                                                                                                                                                                             Avance en el cumplimiento: Correo enviado por el equipo de comunicaciones donde se comparte la pieza elaborada 22-01-21                                                             Subactividad 4. El equipo de Prevención y Proteción revisa la pieza comunicativa, y hace observaciones o correcciones si es necesario (5-02-2021)                                                                                                                                                                                                                                 Avance en el cumplimiento: Correo enviado por la asesora de prevención y protección con la solicitud de ajustes a la pieza comunicativa (5-02-21)                                                  Subactividad 5. La oficina Asesora de Comunicaciones entrega al equipo de Prevención y Protección la pieza comunicativa en versión final                                                        Avance en el cumplimiento:   Correo remitido por el equipo de comunicaciones, donde se socializa la pieza final, con los ajustes solicitados. Adicionalmente, el equipo de prevención y protección solicitó el apoyo de cargue del protocolo a la Intranet, el cual ya se encuentra allí. ( 15-02-2021 / 18-03-2021)                                                                 Subactividad 6. Inicio de Espacios de trabajo con la Ofiicna de Conunicaciones y Pedagogía para la construcción de la estrategia de divulgación - Comunicación y campaña de expectativa del contenido del Protocolo                                                                                                                                                                                                      Avance en el cumplimiento:Se realizaron dos reuniones de articulación para dar inicio al proceso de divulgación del protocolo de prevención y protección ( 12-02-2021 / 23-02-2021)                                                                                                                                                                                                                                                           Subactividad 7. Cierre del proceso de construcción de la estrategia de divulgación - Conunicación y campaña de expectativa del Protocolo, esta actividad se cerró antes de lo previsto en el mes de febrero).                                                                                                                                                                                                                    Avance en el cumplimiento: En espacios de trabajo conjunto entre el equipo de prevención y protección y el equipo de comunicaciones, se determinó la realización de una campaña de expectativa para posteriormente dar inicio al proceso de divulgación del protocolo. Como resultado de la articulación, el equipo de prevención y protección remitió al equio de comunicaciones el guión para cada una de las entregas.(26-02-21)</t>
  </si>
  <si>
    <t>Se sugiere incluir las subactividades en los Planes operativos y no a este nivel de detalle en el Plan de acción institucional. Lo anterior, con miras a incluir en este reporte lo mas relevente y que le apunte directamente a la consecución de la actividad. Para esta actividad, sería mejor indicar como se construyó la estrategia y que herramientas fueron usadas durante su elaboración
Frente a los avances, es pertinente indicar, que pese a que la actividad culminaba el pasado 30 de enero, el equipo de prevención y protección ha continuado por diferentes mecanismos con la socialización de piezas de comunicación en el trimestre.
Finalmente, se sugiere evaluar si esta estrategia de socialización tambien se tendría que realizar con las familias, organizaciones y personas que buscan, en especial, para los momentos en que ello(as) deseen acompañar y participar directamente en los procesos de búsqueda.</t>
  </si>
  <si>
    <t>De acuerdo con el cronograma aprobado por la Dirección General, durante el primer trimestre de 2021 fue construida la estrategia de socialización del protocolo de prevención y protección para las salidas a terreno que realizan los servidores, servidoras y contratistas de la UBPD, razón por la cual, durante el segundo trimestre de 2021 se finalizó la primera fase de la socialización, consistente en la campaña de expectativa y la divulgación de los elementos más importantes del protocolo. Por otra parte, es importante resaltar que el equipo de Prevención y Protección se encuentra esperando la aprobación de los Lineamientos de actuación con relación a riesgos y amenazas a personas y organizaciones que buscan, aportantes de información y terceros participantes en el marco del proceso de búsqueda humanitaria.</t>
  </si>
  <si>
    <t>La construcción de la estrategia de socialización del protocolo aparece finalizada en el primer periodo, en el periodo actual se presentan actividades de implementación de dicha socialización.
Surge la duda de las fechas estipuladas para el desarrollo de la actividad, pues se tenía proyectada para finalizar en marzo.
Debemos ajustar las fechas?</t>
  </si>
  <si>
    <t>La actvidad de la estrategia de socialización se construyó en el primer semestre 2021 y de agosto a diciembre se está desarrollando su implementación, por lo que ya puede darse como finalizada.</t>
  </si>
  <si>
    <t>Se realizó una campaña de difusión de las piezas pedagógicas del protocolo de prevención y protección al interior de la UBPD, lo que permitió socializar de mejor manera el Protocolo y sus contenidos.</t>
  </si>
  <si>
    <t>104. Socialización del Protocolo de Prevención y Protección para las salidas a terreno junto con Gestión Humana, a los equipos territoriales y las dependencias del nivel central de la UBPD.</t>
  </si>
  <si>
    <t xml:space="preserve">Subactividad 1. Inicio de la campaña de divulgación - Comunicación y campaña de expectativa de los contenidos del Protocolo (estaba prevista para abril, pero inicio en febrero de 2021).                                                                                                                                                                                                                                                            Avance en el cumplimiento: Para la campaña de expectativa se determinó que, de manera semanal, se harían cinco entregas. Posteriormente, para el proceso de socialización, se acordó la elaboración de 12 piezas, con una entrega semanal. (Campaña de expectativa: del 09-03-2021 al 09-04-2021   Campaña de socialización: del 16-04-2021 al 30-06-2021)                                                                                                                                                                                                                                 Subactividad 2. Proceso de Construcción de herramientas pedagógicas con la Oficina de Gestión del Conocimiento y equipo de Prevención y protección                              Avance en el cumplimiento:  (previsto para el mes de mayo 2021)                                                                                                                                                              Subactividad 3. Cierre de la campaña de comunicación y divulgación de los contenidos del Protocolo                                                                                                                   Avance en el cumplimiento:  (previsto para el mes de junio 2021)                                                                                                                                                                           Subactividad 4. Jornada de pedagogía y apropiación del Protocolo de Prevención para las Operaciones en Terreno de la UBPD con las oficinas territoriales                              Avance en el cumplimiento:  (cronograma julio a septiembre)                                                                                                                                                                                                                                                                                                                                                                                                                                                                    </t>
  </si>
  <si>
    <t>En el avance se indica que la campaña de divulgación y comunicación estaba prevista para abril, pero inició en febrero, si embargo, de acuerdo con las fechas estimadas en la actividad, la fecha máxima estimada era 28 de febrero.
Nuevamente, se sugiere trabajar el seguimiento en términos de la actividad y no de subactividades. Esto permitirá conocer cuales fueron los principales logros y dificultades durante el seguimiento.
Finalmente, se sugiere evaluar si esta socialización tambien se tendría que realizar con las familias, organizaciones y personas que buscan, en especial, para los momentos en que ello(as) deseen acompañar y participar directamente en los procesos de búsqueda.</t>
  </si>
  <si>
    <t>De acuerdo con el cronograma aprobado por la Dirección General, durante los meses de abril, mayo y junio se finalizó la campaña de expectativa del protocolo de prevención y protección para las acciones en terreno adelantadas por los servidores, servidoras y contratistas de la UBPD, la cual constó de 5 piezas comunicativas elaboradas por la Oficina Asesora de Comunicaciones y se dio inicio y finalización a la primera fase del proceso de socialización del mismo, en la cual se hicieron 12 piezas comunicativas. Adicionalmente, se avanzó en la construcción de la metodología para la segunda fase de la socialización del protocolo, que contó con el apoyo de la Oficina de Gestión del Conocimiento. Es de agregar que el equipo de Prevención y Protección participó en el espacio de Embajadores del cuidado, en donde compartió con los asistentes algunos elementos del protocolo.</t>
  </si>
  <si>
    <t>La presente actividad hace referencia a actividades de socialización, y hace un reporte completo de dichas actividades en el periodo.
Surge la duda de las fechas estipuladas para el desarrollo de la actividad, pues se tenía proyectada para finalizar en marzo.
Debemos ajustar las fechas?</t>
  </si>
  <si>
    <t xml:space="preserve">Entre el 01 de Julio y el 30 de septiembre se han realizado 12 Jornadas de Apropiación del Protocolo de Prevención y Protección para las Operaciones en Terreno con los Equipos Territoriales y Satélites así: 1. Barranquilla (7/07/21). 2. Medellín (26/07/21). 3. Apartadó (27/07/21), 4. Cúcuta (10-11/08/21), 5. Buenaventura (12/08/21), 6. Quibdó (06/09/2021), 7. Yopal (07/09/21), 8. Arauca (10/09/21), 10. Montería (20/09/21), 11. Pasto (22-09-21) y 12. Tumaco (27-09-21). En el mes de octubre se tienen programadas las jornadas de ET .13. Sincelejo (12-13/10/21), 14. Barrancaber7meja (13/10/21), 15. La Dorada (15/10/21), 16. Cali (19/10/21), 17. Popayán (21/09/21), 18 Florencia (25-26/10/21), y 19. Bogotá (13/10/21). En noviembre se tienen programadas las jornadas con ET. Valledupar (23-24/11/2021), 21. Ibagué (fecha por confirmar), 22. Villavicencio (fecha por confirmar) y 23. Mocoa (4-5/11/2021). Con relación al proceso con los servidores (as) y contratistas del nivel central, se realizarán en Bogotá 5 Jornadas, 4 para los equipos técnicos y 1 para los equipos administrativos. De acuerdo con lo anterior es necesario ajustar la fecha a diciembre de 2021.             </t>
  </si>
  <si>
    <t>A 31 de dicieimbre de 2021 se tiene como finalizada la actividad tras la realización de 28 jornadas de socialización del protocolo con los equipos de nivel nacional y territorial.</t>
  </si>
  <si>
    <t xml:space="preserve">Los ET de la UBPD, los servidores (as), y contratistas participaron en los espacios de apropiación del Protocolo de Prevención y Protección para las salidas a terreno, lo cual permitió recoger sus dudas, y inquietudes y absolver las mismas.                                                                                                                                                          Lo anterior, permite el fortalecimiento de las capacidades de prevención y autoprotección de quienes participan en las misiones humanitarias de búsqueda.  </t>
  </si>
  <si>
    <t>105. Implementar Software de sistema de gestión de información administrativa y de apoyo al interior de la SG (SG SAF SGH), en articulacion con la OAP</t>
  </si>
  <si>
    <t>Secretaría General</t>
  </si>
  <si>
    <t>OAP, OTIC</t>
  </si>
  <si>
    <t xml:space="preserve">En atención a concepto técnico suscrito por el jefe (E) de la OTIC en donde se manifiesta que se considera más favorable contratar a una persona jurídica que ofrezca un desarrollo que se adapte a las necesidades de la UBPD, o que en su defecto se realice un estudio de mercado con empresas de fábrica software que cuenten con perfiles profesionales que generen el desarrollo (lo cual ahorraría tiempo y dinero), la SG se encuentra analizando estas posibilidades y la modalidad de contratación idónea para llevar a cabo tal finalidad. No obstante, esto puede generar el replanteamiento de las actividades inicialmente formuladas para la SG en el Plan de Acción 2021 y plan operativo derivado. </t>
  </si>
  <si>
    <t>Se sugiere establecer un paralelo entre las dos alternativas (desarrollar desde cero o adquirir un software existente) y escoger la mejor opción, lo anterior, considerando que para este tipo de temas presupuestales ya existe una gama de opciones en el mercado de los software para entidades públicas y los tiempos de programación desde cero, posiblemente generen inejecución de recursos y de la actividad para esta vigencia.</t>
  </si>
  <si>
    <t>De conformidad con el desarrollo de las mesas de trabajo llevadas a cabo en conjunto con la dependencias involucradas (SAF, SGH, OAP, OTIC, SG y CGC) se elaboró la ficha técnica del proceso de contratación, la cual fue remitida al profesional de estudios de mercado para solicitar las correspondientes cotizaciones a las casas de software, con la finalidad de establecer el presupuesto oficial del proceso e identificar la modalidad de contratación.</t>
  </si>
  <si>
    <t>El proyecto se encuentra con tiempo limitado de ejecución en la vigencia, por lo anterior, se sugiere establecer acciones de mejora por si se requiere contratar nuevamente en la vigencia 2022, más aún cuando se tiene prevista la Ley de garantías por elecciones presidenciales. Por último, se sugiere hacer monitoreo permanente para asegurar que todos los componentes, módulos y parámetros vayan siendo programados de acuerdo con las necesidades de la entidad.</t>
  </si>
  <si>
    <t>Julio: Una vez analizado el estudio de mercado se evidenció que los costos para la implementación de un ERP superaban el presupuesto inicialmente proyectado, razón por la cual, se decidió efectuar un desarrollo IN HOUSE a través de contratación de prestación de servicios (3 ingenieros) que implementen una herramienta conforme a las necesidades.
El tema será presentado a comité de contratación puesto que se debe crear una línea en el PAA y efectuar un traslado presupuestal interno. El tema ha generado retrasos debido a los cambios en las modalidades de contratación y los resultadosdel estudio de mercado
Agosto: Se comenzó con todo el proceso de contratación directa de 3 ingenieros de sistemas, con el fin de realizar la implementación del software del sistema de gestión de información contractual in house, así mismo, fue aprobado en el comité de contratación 
Septiembre: Se realizó  la contratación de prestación de servicios de 3 ingenieros a partir del 1 de septiembre de 2021, asi mismo, se ha realizado las siguientes actividades durante el mes: 
1. Estructura general del sistema (presentación power point adjunta)
2. Levantamiento de requerimientos para el desarrollo del módulo de estudios previos
3. Levantamiento de requerimientos para el desarrollo del módulo de plan anual de adquisiciones
4. Diseño de la base de datos para los módulos del Plan Anual de Adquisiciones y Estudios Previos (Documento Diagrama PFD adjunto)
5. Diseño de formulario de estudios previos para contratos de prestación de servicios (Presentación EPS powerpoint adjunta)
6. Diseño de plantilla general para los módulos del sistema 
7. Desarrollo del formulario de estudios previos (Documento Formulario PDF adjunto)</t>
  </si>
  <si>
    <t>Se evidencia avance en las fases de planeación, contratación y algo de ejecución para la implementación del software de contratación. Frente a esto, se sugiere monitorear constantemente la ejecución e implementación de la herramienta. Lo anterior, considerando que tan solo quedan 3 meses para culminar el desarrollo y culminar la implementación. Esto mitigará el riesgo de traspasar la vigencia en términos contractuales.
Finalmente, se sugiere unificar y planear desde ya, las necesidades contractuales que las áreas están identificando y programando en el Plan Anual de Adquisiciones asociadas a los campos que el sistema requiere para poder funcionar. Esto evitará reprocesos con las áreas una vez se inicie la implementación del sistema en 2022.</t>
  </si>
  <si>
    <t>En la implementación de la plataforma se desarrolló los siguientes módulos: -Módulo de Plan de Acción: en este módulo se realizó la gestión del plan de acción con la creación de las acciones, estrategias y transformaciones, permitiendo ser la base para el diligenciamiento del plan de adquisiciones, -Módulo Administración de Plan de Adquisiciones: permite crear, editar, eliminar los PAA de acuerdo a la solicitud realizada, donde se puede realizar seguimiento a los valores asignados por rubro o línea y el estado actual del flujo de seguimiento y aprobación, -Módulo de Estudios Previos: permite la creación del estudio previo en las diferentes modalidades, según la modalidad se despliegan diferentes campos para el diligenciamiento de los cuales dependen en la creación de los diferentes procesos de las áreas, generando el reporte en pdf correspondiente, -Módulo de Contratos: en este módulo permite la creación y consulta del candidato para asociar al estudio previo y el -Módulo de Administración General se encuentra en la plataforma como parámetros generales donde podemos crear los diferentes campos que llaman en diferentes formularios y se pueden editar y crear o eliminar sin necesidad de realizar un proceso diferente desde la plataforma como gestión de usuarios, parámetros del sistema, modificar textos en los ep, crear naturaleza jurídica, supervisores y modalidad de selección, con la creación de este modulo se minimizó la limitación en la edición, eliminación o creación de datos base para los formularios.</t>
  </si>
  <si>
    <t>Es importante indicar que el módulo de Plan de acción no se encuentra en funcionamiento y que tampoco fue uno de los requerimientos que realizó la Oficina Asesora de Planeación desde que se remitieron los requerimientos iniciales al contratista. Lo anterior, considerando que el requirimiento realizado obedecía únicamente a la inclusión de 3 campos del Plan de acción en el Plan Anual de Adquisiciones (Actividad, Indicador y Estrategia), mas no la creación o puesta en marcha de todo un módulo para formular o hacer seguimiento del mismo.
Se sugiere culminar la puesta en marcha de la herramienta en el primer trimestre de 2022, previa validación de las dependencias involucradas.
Finalmente, se sugiere programar las sesiones de trabajo con suficiente antelación para mitigar el riesgo que las áreas tengan reuniones previas programadas. Esto permitirá mejorar las dificultadas presentadas en la vigencia.</t>
  </si>
  <si>
    <t>Logros:
 -Se consolida equipo de desarrollo del proyecto, realizando la vinculación de 3 contratistas dedicados al desarrollo de la herramienta.
 -Se logra articulación con las diferentes áreas involucradas en el levantamiento de la necesidad, recopilación y transformación de información requerida para el desarrollo de la herramienta.
 -Se realiza definición, diseño, implementación, pruebas y despliegue de las definiciones priorizadas relacionadas con los módulos de Estudios Previos, Plan de Acción, Plan de Adquisiciones y de Contratos.
 -Se realiza despliegue productivo de la herramienta con corte al 31/12/2021, dejando en fase de estabilización la herramienta.
 Dificultades:
 -No contar con la disponibilidad de tiempo requerida de las personas involucradas en las diferentes áreas para las definiciones y en algunos casos la designación incorrecta de responsables.
 -Se presentan controles de cambio sobre las definiciones inicialmente planteadas y aceptadas estando cerca a la entrega de los desarrollos.</t>
  </si>
  <si>
    <t>106. Estructurar y realizar jornadas de sensibilización y fortalecimiento con los supervisores y demás servidoras y servidores de la UBPD que de manera directa o indirecta participen en la gestión contractual de la entidad, puntualizando aspectos relacionados con el seguimiento, supervisión de contratos y ejecución presupuestal de los contratos.</t>
  </si>
  <si>
    <t>SAF</t>
  </si>
  <si>
    <t>1.El 05 de marzo de 2021:  Se realizó primera jornada de sensibilización y fortalecimiento sobre; transparencia en la actividad contractual, Plan Anual de Adquisiciones y su importancia en la gestión contractual, procesos, procedimientos, manuales, y etapas de la gestión contractual (roles y responsables), dirigido a Directores, Jefes, Coordinadores, Supervisores y servidores de apoyo en las tareas administrativas-contractuales de las dependencias de la UBPD.
2.El 12 de marzo de 2021:  Se realizó jornada de socialización sobre la estructuración de estudios y documentos previos, modalidades de contratación, tiempos requeridos para adelantar los procesos de contratación y la importancia de adelantar los procesos de contratación con oportunidad, charla dirigida a Directores, Jefes, Coordinadores, Supervisores y servidores de apoyo en las tareas administrativas-contractuales de las dependencias de la UBPD.
3.El 19 de marzo de 2021:  Se realizó jornada de capacitación para el ejercicio de la supervisión de todo tipo de contratos, frente al marco normativo aplicable, designación, deberes, responsabilidades, herramientas contractuales para el ejercicio de la supervisión, responsabilidad del supervisor y rol en cada etapa de la gestión contractual. En esta jornada se contó con la participación de la SAF (responsable del almacén) y se hizo énfasis en la responsabilidad del supervisor sobre el trámite e ingreso de bienes al almacén, así como tiempos máximos para ingresos de bienes y elementos adquiridos por la UBPD. Así mismo, se contó con la participación del Coordinador Financiero, y se orientó en referencia al trámite de vigencias futuras (tiempos y generalidades), asimismo se orientó en referencia al correcto seguimiento que debe realizar el supervisor frente a los aspectos financieros del contrato.  Esta jornada fue dirigida a Directores, Jefes, Coordinadores, Supervisores y servidores de apoyo en las tareas administrativas-contractuales de las dependencias de la UBPD.
4.El 26 de marzo de 2021: Se realizó jornada de capacitación en supervisión de contratos de prestación de servicios profesionales y de apoyo a la gestión, en la que se orientó en referencia al ejercicio de la supervisión de contratos de prestación de servicios profesionales y de apoyo a la gestión, frente al manejo de la relación contractual, seguimiento, vigilancia y control del cumplimiento de las obligaciones y objeto del contrato, se orientó en la minimización del riesgo de la configuración del contrato realidad, herramientas contractuales para la ejecución de este tipo de contratos. Esta jornada fue  dirigida a supervisores de CPS en la UBPD.</t>
  </si>
  <si>
    <t>El desarrollo de las jornadas da cumplimiento a la actividad planeada, no obstante, se sugiere continuar con este enfoque preventivo para mitigar riesgos de proceso y procedimiento contractual y administrativo.  Finalmente, se sugiere ligar estas jornadas al Plan Anticorrupción y Atención al Ciudadano, ya que algunas sesiones contemplan temas relacionados y que pueden ser mostrados a las partes interesadas externas.</t>
  </si>
  <si>
    <t>En atención a la planeación aprobada al interior de la SG, se prepararon y estructuraron capacitaciones con las temáticas descritas a continuación, programadas para el mes de julio de 2021, las cuales serán reportadas en el 3 trimestre del año, debido a que el periodo de reporte del presente informe es con corte a 30 de junio de 2021:
 1.El 09 de julio de 2021: Jornada de sensibilización y fortalecimiento sobre; transparencia en la actividad contractual, Plan Anual de Adquisiciones y su importancia en la gestión contractual, procesos, procedimientos, manuales, y etapas de la gestión contractual (roles y responsables), dirigido a Directores, Jefes, Coordinadores, Supervisores y servidores de apoyo en las tareas administrativas-contractuales de las dependencias de la UBPD.
 2. El 16 de julio de 2021: Jornada de capacitación en supervisión de contratos de prestación de servicios profesionales y de apoyo a la gestión, en la que se orientará en referencia al ejercicio de la supervisión de contratos de prestación de servicios profesionales y de apoyo a la gestión, frente al manejo de la relación contractual, seguimiento, vigilancia y control del cumplimiento de las obligaciones y objeto del contrato, se orientará en la minimización del riesgo de la configuración del contrato realidad, herramientas contractuales para la ejecución de este tipo de contratos. Dirigida a supervisores de CPS en la UBPD.
 3.El 23 de julio de 2021: Jornada de capacitación para el ejercicio de la supervisión de todo tipo de contratos, frente al marco normativo aplicable, designación, deberes, responsabilidades, herramientas contractuales para el ejercicio de la supervisión, responsabilidad del supervisor y rol en cada etapa de la gestión contractual. Se orientará en referencia al correcto seguimiento que debe realizar el supervisor frente a los aspectos financieros del contrato. Dirigida a Directores, Jefes, Coordinadores, Supervisores y servidores de apoyo en las tareas administrativas-contractuales de las dependencias de la UBPD.
 4. El 30 de julio de 2021: Jornada de socialización sobre la estructuración de estudios y documentos previos, modalidades de contratación, tiempos requeridos para adelantar los procesos de contratación y la importancia de adelantar los procesos de contratación con oportunidad, charla dirigida a Directores, Jefes, Coordinadores, Supervisores y servidores de apoyo en las tareas administrativas-contractuales de las dependencias de la UBPD.</t>
  </si>
  <si>
    <t>Las labores desarrolladas denotan planeación para las jornadas de trabajo a realizarse en el 3er trimestre con los supervisores y demás servidoras y servidores de la UBPD que participan en la gestión contractual de la entidad. Frente a esto, se sugiere dejar evidencias de las capacitaciones (listados de asistencia, grabaciones, compromisos y retroalimentación de los capacitados) y asociarlas incluso de ser posible al Plan Institucional de Capacitación. Para esto, incluso podrían solicitar apoyo a las entidades relacionadas en materia, como lo es Colombia Compra Eficiente.</t>
  </si>
  <si>
    <t>1. Supervisión de Contratos de Prestación de Servicios Profesionales y de Apoyo a la Gestión : Realizada el 16/07/2021
Se realizó jornada de capacitación dirigida a supervisores de contratos de prestación de servicios profesionales y de apoyo a  la gestión  orientada a minimizar el riesgo en la configuración del contrato realidad en la UBPD. Se remitió material socializado y link del video de capacitación a los supervisores de este tipo de contratos para su estudio y aplicación, de cara a  minimizar el riesgo en la configuración de elementos del contrato realidad, orientando el adecuado manejo de la relación contractual.
2.Supervisión de Contratos: Realizada el 23/07/2021
Se realizó jornada de capacitación a supervisores, así como a servidores y contratistas que apoyan esta actividad y las actividades administrativas, financieras y contractuales en la UBPD,  con énfasis en deberes y responsabilidades  del supervisor,marco normativo aplicable, funciones del supervisor, seguimiento sobre los aspectos técnicos, administrativos, contables, financieros y jurídicos del contrato. Se contó con la participación de servidores de la Subdirección Administrativa y Financiera y se orientó en aspectos financieros del contrato sobre el adecuado seguimiento al control presupuestal del contrato, así como se orientó al supervisor en su actividad de seguimiento   frente al recibido de bienes y/o elementos adquiridos por la UBPD,  proceso a seguir y tiempos máximos para el ingreso al almacén de  los activos de la Unidad. 
3.Contratación Estatal: Realizada el 30/07/2021
Se realizó jornada capacitación en contratación estatal, dirigido a Directores, Jefes, Coordinadores, Supervisores, servidores y contratistas de apoyo a las tareas administrativa y contractuales, explicando la importancia de la Planeación del Contrato, PAA, modalidades de contratación, procesos de selección, contratación ESALES, y marco jurídico aplicable.
4.Taller de Estudios Previos: Realizada el 03/09/2021
Se desarrolló taller práctico sobre la correcta estructuración de estudios previos, se socializó el formato GCO-FT-001 Estudios Previos, se explicó el diligenciamiento de cada numeral de este formato, se destacaron aspectos relevantes sobre su diligenciamiento así como responsables y dependencias que orientan y apoyan la elaboración de este documento para inicio de proceso de contratación. Se explicó la importancia de la correcta definición de la necesidad de la dependencia técnica, objeto, especificaciones técnicas entre otros que contribuyan a adelantar procesos de contratación más eficientes y con ello minimizar posibles reprocesos (aplicable a todo tipo de procesos contractuales en la  UBPD).
6.Uso del Secop: Realizada el 25/08/2021
Se socializó el GCO-PR-012 Procedimiento de Cargue de Documentos en las Plataformas del Secop, herramienta que orienta la publicación  y cargue de documentos de ejecución contractual, con definición de tiempos máximos, roles, competencias y responsables, para cada una de las plataformas; Secop I, Secop II y TVEC.</t>
  </si>
  <si>
    <t>Se evidencian las sesiones realizadas para dar cumplimiento a la actividad, sin embargo, se sugiere incluir dentro de los avances la charla que brindó la Secretaria General el pasado 23 de agosto de 2021 en el marco de la construcción del contexto estrategico de UBPD 2022-2023. En esta charla, se dió pauta específica para la Ley de garantias a todos los directivos, con el fin de planear desde ya las necesidades que en materia contractual se pueden afectar por la Ley de garantias.</t>
  </si>
  <si>
    <t>Octubre: Supervisión de Contratos: Esta capacitación en su última jornada del 2021 se tiene agendada para realizarse el próximo 5 de noviembre de 2021
 Noviembre: Capacitación en Supervisión de Contratos: Realizada el 05/11/2021 Se realizó jornada de capacitación orientada al fortalecimiento del ejercicio de la supervisión en la UBPD. Se orientó sobre la responsabilidad del supervisor en el seguimiento técnico, administrativo, contable y jurídico del contrato. Adicionalmente se contó con la participación de servidorxs de la Subdirección Administrativa y Financiera quienes brindaron lineamientos en responsabilidad del supervisor frente al ingreso de bienes al almacén, así como responsabilidad del supervisor en el seguimiento, control financiero y de ejecución presupuestal que este debe realizar en cumplimiento del deber de la supervisión, entre otros aspectos.</t>
  </si>
  <si>
    <t>Se evidencia la sensibilización de servidores(as) para fortalecer la supervisión de los procesos contractuales, entre otros temas asociados. 
Se sugiere continuar en el 2022 con esta serie de talleres y para mitigar la baja asistencia, se sugiere programarlos con suficiente antelación y en meses de baja demanda de informes o cierres.</t>
  </si>
  <si>
    <t>Logros:
 - Se fortalecieron competencias y conocimientos de servidores y servidoras, aplicables al ejercicio de sus funciones en las tareas correspondientes a la gestión contractual.
 -Se socializaron tramites contractuales actualizados y se brindaron lineamientos y herramientas a servidores y servidoras de la UBPD que permitan mayor articulación entre las dependencias con las tareas contractuales y administrativas.
 Dificultades:
 - Falta de interés de algunas dependencias en aprender y fortalecer conocimientos en materia de actividades propias de la gestión contractual que permita fortalecer del desarrollo de los procesos contractuales en cada una de sus etapas.
 - Las herramientas virtuales para la capacitación, permiten que el servidor o servidora se distraigan con facilidad y atiendan otras tareas propias de sus funciones, lo que no permite su concentración al 100% en la asimilación de los temas de capacitación brindados.</t>
  </si>
  <si>
    <t>107. Integrar y alinear los componentes de los Sistemas de Gestión y mantener y mejorar las herramientas de planeación institucional</t>
  </si>
  <si>
    <t>Oficina Asesora de Planeación</t>
  </si>
  <si>
    <t>SGH, SAF</t>
  </si>
  <si>
    <r>
      <rPr>
        <sz val="9"/>
        <color theme="1"/>
        <rFont val="Arial"/>
      </rPr>
      <t xml:space="preserve">OAP: El 24 de febrero se presentó el diseño del Sistema Integrado de Gestión donde se dió a conocer los sistemas de gestión de la UBPD, su finalidad y el aporte en la gestión de la Entidad y las actividades a desarrollar en el 2021 para la integración y articulación de los sistema de gestión en la Entidad, presentación realizada a la Dirección General y al Comité de Control Interno.
También, se diseñó y presentó la metodología para el diseño de la política, los objetivos y alcance del Sistema Integrado de Gestión el 26 de febrero con los líderes de los diferentes Sistemas de Gestión de la UBPD. En el trabajo colaborativo desarrollado se identificaron factores claves a tener en cuenta en la gestión de la Entidad para consulta de los funcionarios de la Entidad.
Asimismo, se diseñó entre el 04 al 08 de marzo de 2021, el formulario denominado aspectos claves sistemas de gestión UBPD, donde se evaluaron esos aspectos cables dentro de cada sistema de gestión, con el objetivo de validar cuál o cuáles de estos aspectos son considerados como críticos por los servidores de la UBPD. Para este ejercicio se solicitó a la Oficina de Comunicaciones y Pedagogía enviar un correo masivo el 09 de marzo de 2021 con el formulario y las instrucciones para su desarrollo, para el cual se asignó como fecha de cierre el 15 de marzo de 2021; para facilitar el diligenciamiento a todos los servidores se envía recordatorio de este ejercicio desde el correo del sistema de gestión el 15 de marzo de 2021, extendiendo la fecha de cierre para el desarrollo de este formulario al 19 de marzo de 2021.
Como resultado se obtuvo la participación y respuesta de 139 servidores(as), con este insumo se adelanta la propuesta de Política del Sistema Integrado de Gestión de la UBPD.
Soporte:  
 - Acta del Comité de Gestión del 24 de febrero de 2021
 - Grabación mesa de trabajo de la conformación de la política del SIG.
 https://drive.google.com/file/d/1GxY_8QNTSeuViWdFQhch-lGJ507QbxT-/view
https://docs.google.com/forms/d/1E3mY8zAIpDoTA2Hb3HYbRLZfvU61DfYd3v5fOPzXlGI/edit#responses
https://docs.google.com/forms/d/1VnV1HMSLODhCRl_4WJiXldbZL0PEo6qS5St5qOlpPVo/edit#responses
Actualización de los procedimientos a los que haya lugar, teniendo en cuenta las observaciones, recomendaciones y solicitudes con los líderes de proceso y los cambios que surjan en el esquema del Sistema Integrado de Gestión de la Entidad. Para fortalecer la implementación del Modelo de Operación por procesos en la Entidad se realizó la primera socialización sobre el tema el 27 de enero de 2021, dirigido a los servidores públicos que ingresaron a la Entidad 
Se realizó la revisión, aprobación y socialización final del procedimiento PAH-PR-004 Contribución de información de personas sometidas al régimen de condicionalidad en el Sistema Integral de Verdad, Justicia, Reparación y Garantías de No Repetición, asimismo se proyectó una nueva versión de las caracterizaciones de los procesos misionales enviada a los líderes del proceso.
Asimismo, en el mes de febrero para fortalecer la implementación del Modelo de Operación por procesos en la Entidad se realizó la segunda socialización sobre el tema el Modelo de operación por procesos, dirigido a los servidores públicos que ingresaron a la Entidad 
Igualmente,la Oficina Asesora de Planeación, en el marco del Modelo de operación por procesos, desarrolló la revisión, aprobación, normalización (versionamiento, codificación), socialización y publicación en la carpeta compartida en drive con el nombre documentos del sistema de gestión de la UBPD; de aquellos documentos solicitados al correo sistemadegestión@ubpdbusquedadesaparecidos.co
Soporte:
 - Link documentos soporte de la capacitación: https://drive.google.com/file/d/1NOZdFIIMahi_HO_mYJ1CX9lTR9YTfLi4/view
- Grabación de la socialización del Modelo de operación por procesos: https://drive.google.com/file/d/1HlCDi1iKssWOaXb-njOQHg47LlbLBuac/view
-Carpeta compartida en drive: Documentos del Sistema Integrado de Gestión, https://drive.google.com/drive/u/1/folders/1YDQShbAIUT539ggNLjdRmbIhIMGLVZsb
-Link formulario Aspectos claves de los sistemas de Gestión de la UBPD
https://drive.google.com/drive/u/0/folders/1dVvkxUSts0o89fsqtqBCduodWCYxsZ_y
Mesa de trabajo, lista de asistencia, formulario, analisis de los resultados del formulario
El plan de acción del Modelo Estándar de Control Interno - MECI fue presentado en El Comité Institucional de Control Interno en la sesión extraordiana desarrollada el día 12 de febrero hasta el 15 de febrero, en el cual se recibieron las observaciones y se realizaron los ajustes correspondientes. Tambien con relación al seguimiento del Plan  de acción del MECI 2021,  la Oficina Asesora de Planeación realizó el seguimiento de las acciones que estan a su cargo con corte a marzo de 2021, como resultado se consignó la respuesta a este seguimiento y los soportes correspondientes remitidos por los servidores con las actividades a cargo. Asi mismo, la Secretaria General realizó seguimiento a las acciones del componente Información y Comunicación solicitado el 11 de marzo de 2021, correspondiente al primer trimestre.
La Entidad realizó la primera evaluación anual de la gestión y desempeño, enmarcada en la política de control interno y las políticas de gestión aplicables, este reporte se realizó en el aplicativo del Departamento Administración de la Función Pública, a través del Formulario Único de Reporte de Avances de la Gestión – FURAG. Este diligenciamiento fue liderado por la Oficina de Control Interno con el apoyo de los diferentes líderes de políticas de la Entidad
 Soporte: 
Febrero
https://drive.google.com/drive/u/0/folders/16JFbLmsqDvMEGxgCn-HvJCL9BdzCScRH
https://drive.google.com/drive/u/0/folders/1jj0_2gbTqA86nrjoTOsh9FFRsdsFrNf7
Marzo
</t>
    </r>
    <r>
      <rPr>
        <u/>
        <sz val="9"/>
        <color theme="1"/>
        <rFont val="Arial"/>
      </rPr>
      <t>https://docs.google.com/forms/u/2/d/1VnV1HMSLODhCRl_4WJiXldbZL0PEo6qS5St5qOlpPVo/edit?urp=gmail_link&amp;gxids=7628</t>
    </r>
    <r>
      <rPr>
        <sz val="9"/>
        <color theme="1"/>
        <rFont val="Arial"/>
      </rPr>
      <t xml:space="preserve">
link </t>
    </r>
    <r>
      <rPr>
        <u/>
        <sz val="9"/>
        <color theme="1"/>
        <rFont val="Arial"/>
      </rPr>
      <t>https://drive.google.com/drive/folders/1PIOGaf6MISXM_Pq0-h9CJg7QMNMsFB54?usp=sharing.</t>
    </r>
  </si>
  <si>
    <t xml:space="preserve">La implementación del Sistema Integrado de Gestión y del modelo de operación por procesos de la UBPD se encuentra en proceso de planeación. Frente a esto, se sugiere evaluar si la entidad no requiere hacerse a un software para incluir todos los componentes, documentos y demás módulos que componen un Sistema Integrado de Gestión. Lo anterior, mitigando riesgos de seguridad digital, además de utilizar perfiles, roles, permisos y custodia de toda la información. Permitiendo a su vez, continuar con la estandarización de todos los procesos de la entidad.  
En cuanto a los documentos de la entidad, se sugiere entablar sesiones de trabajo con las áreas misionales, las cuales se encuentran documentando y generando guias, lineamientos, estrategias, entre otros documentos sin un parametro o estandarización documental por parte del Sistema Integrado de Gestión.
Frente al mantenimiento y mejorar de las herramientas de planeación institucional, se sugiere para el segundo corte, planear y tener lista la contratación de los(as) consultores(as) que contribuirán con la formulación del Plan de Acción 2022.
</t>
  </si>
  <si>
    <t>Para avanzar en esta integración de los sistemas de gestión adelantados en la Entidad, se diseñó entre el 07 al 14 de abril de 2021 la presentación de la política y objetivos del Sistema Integrado de Gestión por la Oficina Asesora de Planeación y se realizó una reunión el 16 de abril con los líderes de proceso para la validación correspondientes, como resultado de este espacio se validó la estructura de la política del SIG contando con los aspectos necesarios para cada sistema. Esta política fue compartida  en drive, donde se realizaron los ajustes necesarios por cada líder de sistema de gestión.
Así mismo, se realizó la validación de los objetivos del Sistema Integrado de Gestión, los cuales se obtuvieron de la participación y respuesta de los líderes de sistemas de gestión , frente a los objetivos del Sistema Integrado de Gestión relacionado con el sistema que lideran respectivamente.
En el mes de junio se realizó una mesa con los líderes de los sistemas de gestión con el fin de presentar el esquema de operación y responsabilidades del Sistema Integrado de Gestión, en esta se realizaron los ajustes correspondientes. Así mismo, se remitió un correo electrónico dirigo a cada uno de los líderes de los sistema de gestión para complementar las responsabilidades por cada uno de los perfiles creados.
Soporte:
https://drive.google.com/drive/u/0/folders/1kMoPy30Q3dO6uUbalgw5Tenb8R9uvwan
https://drive.google.com/drive/u/0/folders/1Zml7Ka5EhJHJq4v1QkQ6RtXeh-uFZpmd
https://drive.google.com/drive/u/1/folders/14kg4WRAH-lj3nz9uFz0pfXfdT4fpIBpN</t>
  </si>
  <si>
    <t>El avance permite entender el trabajo desarrollado para diseñar e implementar el sistema de gestión y modelo de operación de la UBPD. No obstante, se sugiere establecer nuevas jornadas de trabajo con las áreas operativas de la entidad, lo anterior, para ajustar y de ser necesario mejorar los procedimientos relacionados con la implementación de acciones humanitarias. Esto con el fin de seguir dentro de la mejora continua, eliminar brechas, reprocesos y actividades que no agreguen valor a los procesos misionales.</t>
  </si>
  <si>
    <t>Para el Sistema Integrado de Gestión se diseñó con los líderes de los procesos la política, objetivos y las responsabilidades en la Operación del Sistema Integrado de Gestión en los meses anteriores, para este periodo se consolidó la información en el Manual del Sistema Integrado de Gestión, este documento proyectado inicialmente contiene la estructura básica del ciclo PHVA del Sistema Integrado de Gestión, los Sistemas de gestión que los componen y la responsabilidad frente a cada uno, la política, los objetivos, así como el Modelo de Operación por Proceso, la evaluación y seguimiento del SIG. Documento que fue remitido al coordinador del SIG en la Entidad para la aprobación a través de correo electrónico.  
Con relación al Modelo de operación por procesos de la UBPD, como uno de los componentes del Sistema Integrado de Gestión de la UBPD, se desarrolló el seguimiento a la implementación de los procesos de la UBPD, resultados que fueron socializados a los líderes de los procesos, para los procesos misionales se remitió el plan de mejoramiento con la información recolectada. Igualmente, el reporte de seguimiento a los procesos de la UBPD fue presentado al Comité de Gestión de la UBPD. 
De forma paralela, se están trabajando la administración de riesgos de gestión de la UBPD, se continuo con la actualización de los mapas de riesgos de gestión para el 2022 para este fin se realizó la programación con trece sedes territoriales se realizaron donde se realizó la socialización de la metodología para actualizar el mapa de riesgos de gestión. Con quince sedes territoriales se avanzó en la etapa de identificación de los riesgos y con dieciséis se logró realizar la valoración de los riesgos, el establecimiento y valoración de los controles.
Frente a la planeación estratégica de la UBPD, en el 3er trimestre se llevaron a cabo varias tareas que posibilitaron adelantar el Plan de acción 2022-2023, entre las que se encuentran:
1. Elaboración del contexto estratégico de la UBPD utilizando metodología DOFA y adecuando los factores encontrados en un PESTEL a las particularidades de la UBPD.
2. Validación y mejora del contexto estratégico de la UBPD, llevada a cabo presencialmente el 23 de agosto de 2021 con los lideres de los procesos y en compañia de algunos equipos territoriales
3. Revisión y ajuste de estrategias, creación de indicadores y metas del Plan de acción 2022-2023, la cual se llevó a cabo los días 03 y 04 de septiembre de 2021 en la ciudad de Paipa
4. Definición de actividades y metas con la perspectiva territorial de cara a la planeación del 2022-2023 realizada virtualmente con todos los equipos territoriales el 7 de septiembre de 2021
5. Validación, concertación y aprobación definitiva de las metas del Plan de acción 2022-2023 llevada a cabo presencialmente en sesiones de trabajo los días 24 y 25 de septiembre de 2021</t>
  </si>
  <si>
    <t>Se evidencian avances que articularán los diferentes sistemas de gestión que se manejan al interior de la UBPD. Frente a esto, se sugiere para el 4to trimestre desarrollar un plan de trabajo conjunto entre el Sistema de Gestión Documental, Sistema de Gestión Ambiental y el Sistema de Gestión de Seguridad y Salud en el Trabajo, de tal forma, que garantice la articulación e integración del modelo de operación durante la próxima vigencia. Así mismo, considerar aquellas actividades que puedan quedar en rezago en el Plan de trabajo vigente.
En cuanto al ejercicio de planeación es importante que una vez se finalice y apruebe el Plan de acción 2022-2023, se realice un proceso de socialización a todos los niveles y cargos de la UBPD, de tal forma, que todos(as) los servidores(as) se apropien y empoderen con las acciones allí registradas.</t>
  </si>
  <si>
    <t xml:space="preserve">Se realizó la presentación del avance del Sistema Integrado de Gestión y la articulación de acciones para el 2022, con el fin de poner en conocimiento a los lideres de los sistemas de gestión el panorama del avance del SIG diseñado e implementado en la UBPD, presentar requisitos transversales en los Sistemas de Gestión, los mecanismos desarrollados para su cumplimiento y actividades pendientes para cumplir a tráves de acciones de mejora articuladas a desarrollar en el 2022. En este espacio se trabajó una pizarra en Jamboard para apoyar la recolección de ideas que contribuyan en la definción de otros instrumentos o elementos transversales para apoyar el diseño y desarrollo del SIG y los requerimientos de los demás sistemas de gestión para cumplir con los requisitos de sistema de gestión en particular.
Se compartió por correo, los enlaces de las carpetas asignadas a cada sistema de gestión en donde los líderes podrán consultar el instrumento de autoevaluación del sistema y las subcarpetas para adicionar los soportes de las evidencias del cumplimiento por cada requisito.
La estructura final del documentos del  Sistema Integrado de Gestión fue plasmada en el Manual del Sistema Integrado de Gestión que fue construido con los líderes de los diferentes sistemas de gestión que lo componen
Desde la Oficina Asesora de Planeación-OAP, se realizó la consolidación de la información suministrada para la construcción del Plan de acción MECI para la vigencia 2022, información remitida por todos los responsables involucrados.
Asimismo, se solicitó el seguimiento del segundo semestre del Reporte Evaluación Independiente del SCI -Plan de Acción MECI 2021, el cual fue remitida a todos los responsables en los componentes liderados por la Oficina Asesora de Planeación, solicitando el correspondiente reporte frente a las alternativas de mejora; con el fin de realizar la consolidación de la información.
 Se realizó la revisión,  aprobación y socialización de los siguientes documentos:
 - GCO-PR-009. Contratación de prestación de servicios profesionales o de apoyo a la gestión
 - GCO-PR-003. Contratación directa
 - DPE-PR-008. Administración de riesgos
- GCO-PR-013. Convenio de asociación con recursos (régimen especial)
-  Manual de servicio al ciudadano
 - GRF-FT-028. Solicitud de mantenimiento de infraestructura física y mobiliario
 - GRF-FT-029. Matriz de seguimiento a requerimientos de mantenimiento de infraestructura física y mobiliario
 - GRF-PR-011. Mantenimiento de infraestrucutra y mobiliario de las sedes donde opera la UBPD
- GTH-FT-071 Formatos Protección contra caídas
 - GTH-IN-001 Instructivo de inspección y/o baja de Elementos de Protección Personal Contra Caídas (EPCC).
 - GTH-IN-002 Instructivo de desplazamiento en plano inclinado para trabajo en alturas.
 - GTH-IN-003 Instructivo de ascenso y descenso por cuerdas.
 - GTH-IN-004 Instructivo de desplazamiento en plano inclinado en caminatas.
 - GTH-IN-005 Instructivo de rescate en trabajo en alturas
 - GTH-PG-003 Programa de protección contra caídas
- PPR-FT-006  Autorización estudio de confiabilidad y verificación de la residencia
- Manual de Identidad de la UBPD
 - GTI-PR-012 Solicitud de Servicios de Seguridad Digital
- GTI-GU-003 Guía de Cifrado
 - GTI-GU-009 Guía de conexión de redes
 - GTI-PR-014  Activaciíón del Plan de recuperación de desastres
 - GTI-PL-002  Plan de recupereción de desastres
 -GTH-LN-002 Lineamientos Conflictos de Intrerés
- GTH-FT-070  Declaración de conflictos de intrerés
- GCO-PR-008 Liquidaciones
 -GCO-FT-010 Estudios previos para la contratación de prestación de servicios profesionales y apoyo a la gestión
Se generó la versión final del mapa de riesgos con los ajustes producto de las observaciones generadas en el momento de la aprobación de la Subdirección General Técnica y Territorial y sus Direcciones Operativas, el resultado se dio a conocer a los enlaces de la Subdirección y se validó el resultado con los líderes de los procesos misionales; de acuerdo con lo anterior se realizó el borrador del informe de gestión de la OAP específicamente el capítulo de riesgos de gestión. Se realizó la presentación para dar a conocer el resultado de la actualización del mapa de riesgos de gestión con el personal de las sedes territoriales, adicional a esto se realizaron 2 reuniones con los procesos de Gestión Logística y Gestión de Talento Humano para definir los controles faltantes a los riesgos de los respectivos procesos que habían sido identificados en el nivel territorial. 
Frente a las herramientas de planeación, el 15 de octubre se realizó la validación de la propuesta de actividades asociadas a las metas definidas y posteriormente, el 27 de octubre, en sesión No. 14 del Comité de Gestión se presentó la conformación definitiva del Plan de Acción 2022-2023 con estrategias, indicadores, metas, actividades y responsables, se realizaron ajustes particulares y se aprobó la versión definitiva para ser puesta a consideración de la ciudadanía. Esta versión del Plan fue publicada en la página web para consulta de la ciudadanía en general, y enviada mediante correo electrónico a los funcionarios y colaboradores de la entidad. Esta publicación estuvo habilitada entre el 28 de octubre y el 03 de noviembre, con el propósito de recibir aportes y puntos de mejora por parte de la ciudadanía, servidores(as), contratistas y demás partes interesadas de la UBPD. En total fueron aprobadas 6 estrategias, 24 resultados, 36 indicadores y 166 actividades.
</t>
  </si>
  <si>
    <t>Los avances registrados permiten dar cumplimiento al reto de integrar y alinear los componentes del SIG, así mismo, dan la pauta para implementar dicha integración en el 2022. Frente a esto, se sugiere monitorear continuamente el plan operativo para la actualización de procedimientos de los procesos misionales.
Finalmente, considerando la pluralidad de documentos que se han generado desde las áreas misionales, se sugiere indagar acerca de estos lineamientos, criterios, protocolos, estrategias, entre otros, para que puedan ser contrastados y alineados con los procedimientos que van a ser modificados en el 2022.</t>
  </si>
  <si>
    <t xml:space="preserve">En el Sistema Integrado de Gestión se proyecta integrar en un 100% sus sistemas de gestión para reducir la duplicidad de trabajo, mejorar la eficiencia en los procesos y para el logro de los objetivos institucionales en términos de satisfacción de los usuarios, ciudadanía y personas que buscan, es por ello que, para su diseño e implementación, se parte del conocimiento de la situación actual de la entidad frente al cumplimiento de lo dispuesto en las normas técnicas y legislación normativa adoptada. Desde ésta perspectiva, se hizo necesario diseñar un esquema sistemático de desarrollo de autoevaluaciones en cada uno de los sistemas y modelos actuales de gestión: Modelo de Operación por Procesos, Sistema de Gestión en Seguridad y Salud en el Trabajo, Sistema de Gestión Ambiental, Sistema de Gestión de Seguridad de la Información, Sistema de Gestión Documental, y el Sistema de Control Interno; con el fin de que sirvan como referentes válidos para obtener una imagen sobre el grado de cumplimiento de los requisitos y una serie de orientaciones para la mejora de esa gestión.
El objetivo principal de estos análisis fue establecer el avance actual de la Entidad respecto a estándares adoptados, identificando de una manera rápida, precisa y concisa el desarrollo en cada uno de estos sistemas o modelos de gestión. 
La identificación de requisitos se desarrolló de manera simultánea sobre distintos sistemas que se encuentran integrados  a la UBPD y se estructuró en función a los requisitos estipulados en las normas ISO adoptadas, la regulación aplicable, y de las necesidades de la Entidad; dichos instrumentos también establecen la manera de cómo dar cumplimiento a cada uno de los requisitos, lo que se tiene actualmente soportados con evidencia y las oportunidades de mejora para su cumplimiento; lo cual, requirió el apoyo y el compromiso de los líderes de los sistemas de gestión, en el que fue necesaria su colaboración y participación a través de 10 mesas de trabajo coordinadas.
Como resultado se obtuvieron 6 matrices de autoevaluación de los sistemas o modelos de gestión, lo cual permitió reconocer las diferencias existentes entre lo que tiene la Entidad y lo que debería tener frente a los requisitos de cada uno de los sistemas. Se convirtió a su vez en el insumo clave para realizar la planeación de la implementación del Sistema Integrado de Gestión, identificando y facilitando la priorización de las oportunidades para la mejora. Por otro lado, en articulación, se desarrolló una matriz de requisitos del SIG, que permite identificar elementos que requieren abordarse transversalmente entre los sistemas con el fin de evitar la duplicidad de acciones e información documentada aplicable y la articulación de acciones que permitan complementar el SIG.
Finalmente, se realizó la presentación del avance del SIG y articulación de acciones para el 2022 con el fin de poner en conocimiento a los líderes de los sistemas de gestión el panorama del avance del SIG diseñado e implementado en la UBPD, presentar requisitos transversales en los Sistemas de Gestión, los mecanismos desarrollados para su cumplimiento y pendientes para cumplir a través de acciones de mejora articuladas a desarrollar en el 2022. En el desarrollo de esta actividad se aplicó una pizarra Jamboard para apoyar en la recolección de ideas que contribuyan en la definición de otros instrumentos o elementos transversales para apoyar el diseño y desarrollo del SIG y los requerimientos de los demás sistemas de gestión para cumplir con los requisitos de sistema de gestión en particular. Se compartió por correo los enlaces de las carpetas asignadas a cada sistema de gestión en donde los líderes podrán consultar el instrumento de autoevaluación del sistema y las subcarpetas para adicionar los soportes de las evidencias del cumplimiento por cada requisito.
Con relación al Modelo de Operación por Procesos, resultado del seguimiento a la implementación, la Oficina Asesora de Planeación orientó la construcción de las acciones del plan de mejora de los procesos estratégicos, misionales, de apoyo y evaluación y los de la Subdirección General Técnica y Territorial. Se recibieron un total de 20 planes de mejora en el formato para este fin, donde se establecieron 74 acciones de mejora para los procesos estratégicos, de apoyo y evaluación, y 82 acciones de mejora para los procesos misionales.
Para el Modelo Estándar de Control Interno (MECI) de la UBPD se desarrolló el seguimiento del segundo semestre del plan de acción 2021 en los cinco componentes planteados: ambiente de control, evaluación de riesgos, actividades de control, información y comunicación y actividades de monitoreo, así mismo se está construyendo el plan de acción del MECI 2022 para cada uno de sus componentes.
De forma paralela se realizó la socialización del mapa de riesgos de gestión para el 2022, a todos los líderes de procesos, coordinadores territoriales y a la Subdirección General Técnica y Territorial, resultado de la aplicación de la metodología establecida en la política de administración de riesgos adoptada por la UBPD en el nivel central y territorial
</t>
  </si>
  <si>
    <t>108. Socializar con las servidoras y los servidores de la UBPD los procesos, procedimientos, manuales y formatos generados en relación con la gestión a cargo de la Secretaría General.</t>
  </si>
  <si>
    <t>Secretaría General y Subdirección Administrativa y Financiera, Subdirección de Gestión Humana</t>
  </si>
  <si>
    <t>SAF, SGH</t>
  </si>
  <si>
    <t>1.El 05 de marzo de 2021:  Se realizó primera jornada de sensibilización y fortalecimiento sobre; transparencia en la actividad contractual, Plan Anual de Adquisiciones y su importancia en la gestión contractual, procesos, procedimientos, manuales, y etapas de la gestión contractual (roles y responsables), dirigido a Directores, Jefes, Coordinadores, Supervisores y servidores de apoyo en las tareas administrativas-contractuales de las dependencias de la UBPD.
2.El 12 de marzo de 2021:  Se realizó jornada de socialización sobre la estructuración de estudios y documentos previos, modalidades de contratación, tiempos requeridos para adelantar los procesos de contratación y la importancia de adelantar los procesos de contratación con oportunidad, charla dirigida a Directores, Jefes, Coordinadores, Supervisores y servidores de apoyo en las tareas administrativas-contractuales de las dependencias de la UBPD.
Por parte de la SAF, se llevó a cabo la construcción del Plan Institucional de Gestión Ambiental (PIGA) 2021-2023, el cual está alineado con los Objetivos Estratégicos de la UBPD, y se ha estructurado con base en la situación ambiental de los territorios en los cuales la Entidad tiene presencia; lo anterior, con el fin de dar cumplimiento a la Política Ambiental de la Entidad y la normatividad ambiental vigente y aplicable, siendo el documento base para la planificación, formulación, seguimiento y control a la implementación de la gestión ambiental a nivel institucional. El PIGA 2021-2023 está constituido por seis programas: Ahorro y Uso eficiente del Agua y Ahorro, Uso Eficiente de la Energía, Gestión Integral de Residuos, Consumo Sostenible, Prácticas Sostenibles y Conservación del Medio Natural.
Para llevar a cabo su óptima implementación, se ha construido el Plan de Acción del PIGA 2021-2023 correspondiente al año 2021, en el cual se establece la divulgación de óptimas prácticas para el ambiental a funcionarios, contratistas y colaboradores, como campaña educativa que promueva la adopción de una cultura ambiental positiva en la UBPD.
El 08/04/2021 se envió solicitud a la OAC para la socialización masiva de piezas a los servidores de la UBPD.</t>
  </si>
  <si>
    <t>Se evidencia la socialización de los diferentes documentos que han generado en el trimestre de la SAF y la SG, faltando los documentos o formatos ajustados por la SGH en el trimestre. Frente a estas jornadas de socialización, de ser necesario, podrían apoyarse del equipo del Sistema Integrado de Gestión de la Oficina Asesora de Planeación.</t>
  </si>
  <si>
    <t>Mediante correo electrónico del sistema de gestión de la UBPD se notificó de la actualizacion de documentos , procedimientos y formatos a todos servidores y servidoras de la entidad, los cuales se relacionan a continuación:
 1. Políticas, lineamientos, procesos, procedimientos, etc., aprobados y/o modificados
 Se cuenta que con corte al 30 de junio de 2021, los lideres de los procesos realizaron algunas modificaciones, actualizaciones y creación de documentos en el marco de sus procesos. 
 PROCESO / MODIFICACIONES PRESENTADAS
 Gestión administrativa 16
 Gestión administrativa / Recursos Físicos 4
 Gestión Contractual 3
 Gestión de Talento Humano 6
 Gestión Financiera 1
 Total, general 30
 Asimismo, dentro de estas actividades de actualización modificación y creación de políticas, lineamientos, procesos, procedimientos, etc, se encuentra que en el periodo de reporte se definieron documentos nuevos, los cuales se relacionan a continuación: 
 PROCESO / DOCUMENTOS NUEVOS
 Gestión administrativa 16
 Gestión administrativa / Recursos Físicos 4
 Gestión de Talento Humano 2
 Total general 22
 De la información anterior se deriva la siguiente información que refleja los tipos de documentos que fueron creados. 
 PROCESO / DOCUMENTOS NUEVOS
 Gestión administrativa 16
 Formato 11
 Plan 4
 Protocolo 1
 Gestión administrativa / Recursos Físicos 4
 Formato 2
 Procedimiento 2
 Gestión de Talento Humano 2
 Matriz 1
 Procedimiento 1
 Total general 22
 El restante (8 documentos) corresponde a actualizaciones de documentos existentes en el Sistema de Gestión 
 PROCESO / ACTUALIZACIÓN DE DOCUMENTOS EXISTENTES
 Gestión Contractual 3
 Gestión de Talento Humano 4
 Gestión Financiera 1
 Total general 8
 De la información anterior se deriva la siguinte información que refleja los tipos de documentos que fueron modificados. 
 PROCESO / ACTUALIZACIÓN DE DOCUMENTOS EXISTENTES
 Gestión Contractual 3
 Formato 2
 Procedimiento 1
 Gestión de Talento Humano 4
 Formato 4
 Gestión Financiera 1
 Formato 1
 Total general 8
 *Sistema de Gestión Ambiental: Por parte de la SAF, se llevó a cabo la construcción de los planes para la óptima gestión de los residuos, los cuales hacen parte de la implementación del Plan Institucional de Gestión Ambiental (PIGA) 2021-2023. Así mismo, el 16 de junio de 2021, se llevó a cabo la socialización de estos documentos mediante correo electrónico, dado que actualmente se encuentran publicados en el drive del Sistema de Gestión. Por otro lado y dando continuidad a las actividades establecidas en el Plan de Acción 2021 del PIGA, se estableció con la OAC un cronograma de divulgación de las piezas comunicativas que socializan la información de interés ambiental, las cuales han estado divulgándose mediante la Intranet de la UBPD. Por último, el 30 de junio de 2021 se desarrolló en un espacio de encuentro con los supervisores y demás funcionarios, contratistas y colaboradores que participan en los procesos de contratación de la Entidad, con el propósito divulgar el Programa Consumo Sostenible del PIGA y su alcance en este proceso.</t>
  </si>
  <si>
    <t>Se sugiere detallar en el avance cualitativo cuales son los logros y dificultades presentadas durante la actualización de los procedimientos. Así mismo, contar que tipo de ajustes o modificaciones tuvieron y cuales ajustes agregaron valor al proceso de búsqueda de personas dadas por desaparecidas. Las cifras por proceso no permiten entender o detallar la magnitud del ejercicio realizado.</t>
  </si>
  <si>
    <t>1. Se socializaron Procedimientos, Manual de Contratación y Supervisión, Formatos, Instructivos, Guías y demás documentos del sistema de gestión a cargo del Grupo de Gestión Contractual. Se socializaron principios de transparencia en los procesos de contratación
2. Plan Anual de Adquisiciones – PAA, la importancia del Plan Anual de Adquisiciones, etapas de la contratación/roles /competencias /trámites,  Liquidación del contrato, trámite de liquidación, término para adelantar la liquidación del contrato de manera oportuna, entre otros, con el fin de fortalecer capacidades en  los Directores, Jefes, Coordinadores, Supervisores, servidores y contratistas de apoyo a las tareas administrativa y contractuales en la UBPD</t>
  </si>
  <si>
    <t>Se sugiere realizar una lista de verificación de los documentos aprobados ubicados en el Sistema de Gestión, de tal forma, que puedan constatar que todos los documentos de la SG y sus Subdirecciones fueron efectivamente socializados, de lo contrario, se sugiere culminar el proceso de socialización en el último trimestre para garantizar que la actividad se cumpla completamente.</t>
  </si>
  <si>
    <t>Octubre y Noviembre SG: 1. Capacitación en Procesos y Procedimientos Contractuales: Realizada el 22/10/2021
 Se socializaron Procedimientos, Manual de Contratación y Supervisión, Formatos, Instructivos, Guías y demás documentos del sistema de gestión a cargo del Grupo de Gestión Contractual. Se socializaron principios de transparencia en los procesos de contratación Plan Anual de Adquisiciones – PAA, la importancia del Plan Anual de Adquisiciones, etapas de la contratación/roles /competencias /trámites, Liquidación del contrato, trámite de liquidación, término para adelantar la liquidación del contrato de manera oportuna, entre otros, con el fin de fortalecer capacidades en los Directores, Jefes, Coordinadores, Supervisores, servidores y contratistas de apoyo a las tareas administrativa y contractuales en la UBPD.
 2.Contratación Estatal: Realizada el 29/10/2021 Se realizó jornada capacitación en contratación estatal, dirigido a Directores, Jefes, Coordinadores, Supervisores, servidores y contratistas de apoyo a las tareas administrativa y contractuales, explicando la importancia de la Planeación del Contrato, PAA, modalidades de contratación, procesos de selección, contratación ESALES, y marco jurídico aplicable.
 SGH: La Subdirección de Gestión Humana, cada vez que actualiza o crea un formato, planes, procedimiento, entre otros, lo socializa por medio de correo electrónico.
 SAF-Sistema de Gestión Ambiental: Se dio cumplimiento al cronograma de divulgación de las piezas comunicativas ambientales creado en articulación con la OAC, las cuales socializan la información de interés ambiental, así mismo, se construyeron y divulgaron nuevas piezas de acuerdo a la necesidad evidenciada en el comportamiento de los colaboradores con relación a la generación de residuos no aprovechables . Por último, Se llevó a cabo un segundo espacio de socialización en el cual se comunicó el Programa Consumo Sostenible del Plan Institucional de Gestión Ambiental (PIGA) a los supervisores y demás funcionarios, contratistas y colaboradores que participan en los procesos de contratación de la Entidad.</t>
  </si>
  <si>
    <t>Los soportes remitidos dan cuenta de los talleres de socialización de la secretaría general y de la subdirección administrativa y financiera, pero no se adjuntaron los correos que enuncian para la subdirección de gestión humana. 
Se sugiere integrar la forma en que se socializan los procedimientos, de tal forma, que el mensaje llegue bajo el mismo enfoque. Muchas veces los correos llegan desapercibidos en las cuentas de correo.
Se sugiere continuar en el 2022 con esta serie de talleres y para mitigar la baja asistencia, se sugiere programarlos con suficiente antelación y en meses de baja demanda de informes o cierres.</t>
  </si>
  <si>
    <t>109. Desarrollar la relación con universidades en el ámbito central y territorial centrada en el acceso a centros de investigación, de documentación y bibliotecas. y facilitar los intercambios con universidades para pedagogía.</t>
  </si>
  <si>
    <t>OACP - SGC Capacitación</t>
  </si>
  <si>
    <t>Durante el primer trimestre del año se adelantó la base de datos de las Universidades con las cuales relacionarse y se contactó con algunas para empezar dicho relacionamiento.
 Para construir la base de datos se definieron criterios para escoger las universidades y se buscó al menos una universidad en cada ciudad donde la UBPD tiene sede territorial, para investigar la pertinencia de un relacionamiento o convenio con ellas.
 Soporte: 2021-03-31 BD universidades.xlsx
 Se entabló comunicación con las Universidades del Rosario y Pontificia Universidad Javeriana dando respuesta al interés de estas en poner a disponibilidad de la UBPD sus acervos documentales. Solo la universidad del Rosario contestó el oficio, aunque no se concretó una reunión. Se envió comunicación a la Universidad Cooperativa de Colombia para la adquisición de la revista Colombia Forense, de la cual no se tuvo respuesta.
 Se encuentran las siguientes evidencias:
 1100-1-202100588_Universidad Cooperativa.pdf
 1100-1-202100483_Universidad del Rosario.pdf
 1100-1-202100482_Pontificia Universidad Javeriana.pdf</t>
  </si>
  <si>
    <t>El reporte permite evidenciar el avance en la actividad, la base de datos es un registro importante, así como los acercamientos iniciales.
Se sugiere apoyar la base de datos con el relacionamiento de las servidoras y servidores de la UBPD, quizás entre nosotros puedan existir contactos quw faciltien la comunicacón sonre todo inicial con las Universidades.</t>
  </si>
  <si>
    <t>1. Se realizó una encuesta dirigida a los Equipos Territoriales para ver sus avances e intereses en relacionarse con universidades para intercambios de conocimiento. Se preguntó si han tenido acceso a bases de datos, capacitaciones, cursos o pasantes con alguna universidad. También si tienen algún interés en realizarlos a futuro.
Soporte:https://docs.google.com/spreadsheets/d/1dvZk6hpOgx8AJV4Z3Vg-1CXnRlBf2Br0FO6Xdi_ETHQ/edit#gid=0 (no está en nuestro drive porque el documento es propiedad de la SGTT)
2. Se realizó un acercamiento con la Universidad del Rosario para un posible intercambio. se está revisando el formato de convenios que dicha universidad nos pasó.
Soporte: ACTA 20210527-UBPD-Rosario.docx
3. Se realizaron varias reuniones entre la Subdirección de análisis y localización y la Universidad de Caldas para lograr un convenio que permita tener pasantes y otros intercambios de conocimiento. El acercamiento fue iniciativa de Indiana Ramírez Nates. Por parte de la U. de Caldas se ha hablado con Patricia Salazar - Vicerrectora de proyección universitaria y Carolina López, directora del CEDAT.
Se ha visto el interés de ambas partes para tener pasantes de la universidad que apoyen la recolección de información en la zona del Magdalena medio caldense.  Está pendiente hacer una reunión para discutir los documentos requeridos para formalizar el convenio.</t>
  </si>
  <si>
    <t>el informe presentado da cuenta de acciones de relacionamiento con nuevas y reconocidas Universidades y la UBPD, adicionalmente, se aplicó un instrumento de búsqueda de información  para conocer las necesidades y expectativas de grupos de trabajo de la Unidad.
Adicionalmente se han generado acercamientos para procesos de pasantías, facilitando un gana a gana con la academia.</t>
  </si>
  <si>
    <t>Se han realizado acercamientos con la Universidad del Cauca, universidad de Caldas y Universidad Externado de Colombia en aras de establecer convenios de asociación. Los soportes de los convenios se adjuntarán una vez se cuente con ellos.</t>
  </si>
  <si>
    <t>Se presenta avance de trabajo con al menos 3 Universidades, los soportes de reuniones y actividades con las mismas, dan cuenta del avance</t>
  </si>
  <si>
    <t>En trabajo conjunto con la SGH se vienen adelantando las gestiones para la formalización de los convenios con las universdiades de Caldas, Externado, Cauca y Antioquia. Para ello, se enviaron las primeras versiones de convenio a las dependencias designadas por cada universidad y una vez se cuente con respuesta de sus oficinas jurídicas se procesde a la revisión final por parte de la UBPD. 
 En la actualidad las Universidades se encuentran en periodo de vacaciones de final de año que comprende entre el 17 de diciembre hasta el 17 de enero de 2022 aproximadamente. Por este motivo los procesos se encuentran detenidos, sin embargo, una vez se recobre la normalidad académica, se retomará el proceso nuevamente. 
 Se adjuntan actas de reunión que soportan este proceso.</t>
  </si>
  <si>
    <t>Actividad de desarrollo permanente, se reportan documentos para convenios con cuatro universidades, sin embargo, en las evidencias presentadas se presentan listados de asistencia y actas con la Universidad de Antioquia y Cauca, mpas no los documentos del convenio.   Es importante adjutar las evidencias completas para validar el avance.</t>
  </si>
  <si>
    <t xml:space="preserve">Dentro de los principales logros se encuentran realizar una encuesta a los equipos territoriales que dio cuenta de sus avances e intereses en la relación con universidades para intercambios de conocimiento. Se realizaron acercamientos con la universidad del Rosario, la Universidad Externado, la Universidad de Caldas, se retomó el relacionamiento la Universidad de Antioquia. Al finalizar el año se trabajo en conjunto con la SGH para consolidar los convenios con las Universidades Caldas, Externado, Cauca y Antioquia. El principal reto fue la temporada de vacaciones de las universidades, tiempo en el cual no se avanzó en el proceso de elaboración de los documentos para suscribir los convenios y la premura dados los plazos establecidos para ello de acuerdo a la ley de garantías. </t>
  </si>
  <si>
    <t>110. Construir estrategias de participación y relacionamiento con personas, organizaciones, colectivos, movimientos, plataformas y comunidades para los Planes regionales de búsqueda (PRB con estrategia de participación).</t>
  </si>
  <si>
    <t>SGTT, DTIPLB, DTPRI y OACP</t>
  </si>
  <si>
    <t xml:space="preserve">La UBPD trabajó en el primer trimestre de 2021 en la consolidación de un documento de lineamientos para la construcción de los Planes Regionales de Búsqueda, lo que ha generado como resultado un documento preliminar de este ejercicio. Como parte de la asesoría permanente de la DTPCVED a los Equipos Territoriales para la formulación e implementación de los PRB, se encuentran los siguientes avances:
PRB Curumaní: 
-Diálogo y acción de asesoría, orientación y fortalecimiento con familiares que buscan. 
-Reuniones del equipo interdirecciones, cuyos resultados fueron: a) la revisión y ajustes al documento de PRB Curumaní, por parte de cada una de las direcciones técnicas, b) socialización de nuevos lineamientos de la dirección técnica de información, la cual determina que el PRB Curumaní se convertirá en una investigación humanitaria que estará contenida en el PRB Centro de Cesar; c) revisión de las actividades a cargo de cada una de las direcciones técnicas y el equipo territorial y consolidación un nuevo plan de trabajo para el 2021.
-El equipo de referentes realizó reuniones con una de las duplas de trabajo del equipo satélite Valledupar, para discutir elementos de la estrategia de participación en la construcción de planes regionales y aspectos a tener en cuenta para la incorporación de los enfoques diferenciales y de género en la búsqueda humanitaria y extrajudicial. 
PRB Caquetá: Se apoyó la revisión y retroalimentación de los planes regionales para la inclusión de la estrategia de participación en clave de EDYG. Articuladamente con el referente de la DTPRI y el Equipo Territorial se avanzó en la preparación  y desarrollo de la jornada de toma de muestras biológicas, para lo cual como referentes de la DTPCVED revisó la información de los diálogos de ampliación y del registro del proceso de participación para definir junto con la DTPRI que familiares deberían aportar su muestra biológica, se registraron recomendaciones para el ET para ser tenidas en cuenta para la convocatoria a través de llamadas telefónicas a los familiares, se apoyó orientando a dos familias sobre el proceso de toma de muestras durante el desarrollo de las mismas. De igual manera se adelantó una AOF con una familia para dignificar la historia de búsqueda y la memoria de la PDD y se acompañó el desarrollo de una AOF sobre la identificación a través de genética. Por otra parte, se adelantó el diálogo de cierre con una familia que participó en una entrega digna.
PRB Putumayo: Las referentes de la DTPCVED realizaron la revisión del plan regional Bajo Putumayo y la caracterización adelantada por el ET, para así construir una propuesta sobre el proceso de participación desde los EDYG   y socializarla al ET en reunión adelantada en el mes de marzo.
PRB Tumaco: 
Diálogos con familiares: En el marco del Plan Regional de Búsqueda se recibe información relacionada con desaparición de un hombre en Tumaco en el año 2014, se ubica a la familia a través de contacto telefónico y en el mes de febrero de 2021 se lleva a cabo dialogo inicial virtual, con el apoyo del equipo de la Territorial Cali, la familia se dirige hasta la sede de la Territorial y se establece la conexión vía meet. 
Reuniones equipo Interdisciplinar y Satélite Tumaco:  el equipo interdirecciones y la satélite Tumaco llevan a cabo tres reuniones para abordar temas del relacionamiento con la organización indígena UNIPA, aspectos claves para la construcción de una “estrategia de participación” en el Plan Regional de Búsqueda Tumaco y avances del trabajo que desde nivel nacional se lleva con el Órgano de Interlocución Indígena
Mesa Técnica AFADEPAC: el equipo Interdirecciones y la Satélite Tumaco lleva a cabo mesa técnica con representante de la organización Afadepac, la representante había establecido contacto telefónico con la referente de Participación de la Satélite Tumaco y con Dirección de Participación, refiriendo inquietudes relacionadas con información y con el relacionamiento con la organización.
Relacionamiento UNIPA: En el mes de marzo se lleva a cabo reunión con representantes de la organización UNIPA para definir fechas y lugar de encuentro entre UNIPA y UBPD, propuesta de agenda metodológica y aspectos logísticos a valorar para facilitar este encuentro.
PRB Comerciantes del Huila: Durante los meses de enero, febrero y marzo del 2021, se han adelantado las siguientes acciones para el fortalecimiento del proceso de participación: Retroalimentación telefónica del proceso de búsqueda humanitaria, realizada en enero 21, en la que se hace un recuento de las acciones realizadas durante el 2019 y 2020, los familiares retroalimentan el proceso de participación; Diálogo de devolución, realizado el 20 de febrero, con los familiares de Camilo Casas que residen en la ciudad de Melgar, en el que se presentó el avance en el plan de localización; Acción de Fortalecimiento, realizada el 12 y 24 de marzo, con la participación de familiares de Guillermo y Reynaldo Cordón Herrera, en la que se inició la construcción de una pieza comunicativa en homenaje a la memoria de los dos desaparecidos y como reconocimiento a la historia de la búsqueda.
PRB Alto Atrato: Se realizó proyección de correo para la Subdirección General, con el propósito de hacer seguimiento a los acuerdos establecidos con la familia Restrepo Valencia en diciembre de 2020, y convocar a la reunión planeada inicialmente para la ultima semana de enero de 2021. Sin embargo, no se ha convocado la reunión Inter direcciones para preparar el espacio de diálogo con el grupo familiar y la organización Hasta Encontrarlos, para el cual se está a la espera de respuesta por parte de la Subdirección General sobre los siguientes puntos:
1. Presentación de avances en el proceso de búsqueda de Martha Gisela Restrepo Valencia. Respondiendo a las preguntas: ¿Cuál sería la línea de tiempo para el Plan de Búsqueda o cronograma para los próximos 6 meses o 12 meses?
2. Avances en la autorización de uso de imágenes.
PRB Puracé-Paletará: A partir de la solicitud del ET satélite Popayán, se sostuvo reunión con la directora de participación y la referente de enfoque Étnico Indígena a partir de la cual se validó la propuesta de realizar una agenda metodológica para el relacionamiento con CRIC en caso de ser necesaria la articulación en el marco del PRB Paletará. Esta agenda ha sido construida teniendo en cuenta las orientaciones de la referente del enfoque, y el protocolo para el relacionamiento con pueblos indígenas, así como agendas anteriormente construidas para desarrollar diálogo colectivo con comunidades indígenas. La agenda ha sido enviada al ET Satélite Popayán, proponiendo un espacio de socialización de la misma, así como del proyecto de articulación presentado por el CRIC al SIJVRNR con el objetivo de contextualizar al equipo en los avances del proyecto y la experiencia de relacionamiento desde el nivel central con los representantes del CRIC. Se esta a la espera de la propuesta de fecha por parte del satélite.
PLAN REGIONAL DE BÚSQUEDA ORIENTE DEL VALLE (ANTES SEVILLA): De acuerdo a lo información compartida por referente de DIPLOC, el PRB antes Sevilla, ha sido reformulado, ahora Oriente del Valle, teniendo en cuenta tres criterios: La subregionalización del departamento realizada por el ET, el procedimiento de Investigación Humanitaria y Extrajudicial y los lineamientos de construcción del PRB. Tomando en cuenta la reformulación de este plan, las referentes de la DPCVED han propuesto a referente de DIPLOC un espacio para que se socialice el mismo. Por su parte el ET Cali viene construyendo una propuesta general de trabajo en clave de los Planes Regionales de Búsqueda, esta define una estrategia para promover la participación de las familias y las organizaciones presentes en los territorios. Una vez el ET ajuste la propuesta de acuerdo a la reformulación del PRB, presentará a los referentes de las Direcciones Misionales la estrategia de participación PRB Oriente del Valle para retroalimentación, aportes y observaciones a la misma.
PLAN REGIONAL DE BÚSQUEDA DE LA ANTIGUA VÍA CALI – BUENAVENTURA: En el mes de marzo, referente de DIPLOC comparte documento preliminar de PRB de la antigua vía Cali – Buenaventura, a su vez, informa que no continuará como referente de este plan. Por otra parte, la servidora que temporalmente queda a cargo como referente de este PRB desde la DIPLOC, ha expresado que a partir de la lectura del documento del PRB, este puede corresponder a una IHE y no a un PRB, no obstante, la definición de esto requiere de la construcción de un documento y una propuesta programática por parte del equipo satelital. El equipo satelital ha adelantado el “Análisis Situacional” desde el cual se realiza una lectura del contexto y se identifican algunos actores que hacen presencia en el territorio, en este sentido, avanzan en el reconocimiento de actores estratégicos para las acciones de búsqueda en el territorio, de acuerdo al PRB.
Una vez se defina si este será un PRB o una IHE se proyecta tener un espacio con el equipo satélite Buenaventura para presentar al equipo elementos a tener en cuenta en la estrategia de participación para que con estos aspectos se avance en la construcción de la misma. 
</t>
  </si>
  <si>
    <t>El avance permite evidenciar el trabajo desarrollado en la implementación de los Planes regionales de búsqueda en cuanto a participación se refiere, no obstante, el documento remitido como soporte, no permite visualizar cual es la estrategia de participación y relacionamiento con personas, organizaciones, colectivos, movimientos, plataformas y comunidades.
Por otra parte, es necesario evaluar la relación y diferencia existente entre los documentos "GUÍA BÁSICA – PLANES REGIONALES DE BÚSQUEDA" y "LINEAMIENTOS SOBRE PLANES REGIONALES DE BÚSQUEDA", lo anterior, considerando que presentan información similar y no se evidencia el alcance y casos de uso para cada documento. En este sentido, se sugiere evaluar en compañia de los profesionales de la Oficina Asesora de Planeación que desempeñan funciones para el Sistema Integrado de Gestión y el modelo de operación, la estructura metodológica de los documentos, alcance y uso de los mismos.
Adicional a lo anterior, es importante que consideren la existente de varios documentos elaborados en vigencias anteriores, siendo el caso por ejemplo del documento "Estrategias de relacionamiento institucional que visibilizan el valor agregado de lo humanitario en la búsqueda", así como del documento "Directrices Básicas de Relacionamiento de la UBPD", entre otras matrices construidas previamente por la Subdirección General, Técnica y Terrritorial. las cuales en su momento, buscaron potenciar mecanismos de relacionamiento interinstitucional para que la UBPD alcance un liderazgo en el marco de un sistema de búsqueda. Estos documentos facilarán el relacionamiento y mitigarán el riesgo de duplicar esfuerzos durante su construcción.</t>
  </si>
  <si>
    <t>En el segundo trimestre la UBPD a través de la Dirección de Participación ha venido trabajando en las acciones tendientes a participar de la construcción de los planes regionales de búsqueda como un actor que puede orientar la incorporación de los lineamientos de participación, enfoques diferenciales, entregas dignas y reencuentros en dichos planes. En este sentido se ha trabajado en la construcción del documento de lineamientos para la formulación de los Planes Regionales de Búsqueda junto a las demás direcciones y dependencias misionales de la entidad. A su vez se ha trabajado con los Equipos Territoriales en los PRB de la siguiente manera:
 1. PRB Agrupación Caribe
 A la fecha con ET Barranquilla y equipo interdirecciones se avanzó en la revisión del PRB Curumaní, acciones de participación con PQB y plan de trabajo actualizado. Resaltar que este PRB está en ajuste, pues, atendiendo a los nuevos lineamientos de la DIPLOC este plan será una investigación humanitaria en el marco del PRB Centro del Cesar (Documento actualmente en construcción)
 Con el ET Sincelejo, se avanzó en la revisión y aportes al documento de PRB Morrosquillo y relacionamiento con organizaciones para iniciar la construcción de PRB Montes de María. 
 Envío igualmente el documento compartido con Néstor para el informe trimestral que desarrolla lo mencionado, del trabajo con los ET de la Agrupación Caribe. 
 3. PRB Agrupación Suroccidente: 
 PRB PACIFICO SUR (antes llamado Plan Regional Tumaco) Se viene articulando con el Equipo Territorial a través de reuniones Interdirecciones y la Satélite Tumaco, para guiar y aportar en aspectos relacionados con Diálogos con familiares, mesas técnicas con Organizaciones (Afadepac para el año 2021), reuniones de acuerdo a solicitud presentada por UNIPA para dar continuidad al relacionamiento y conversaciones con los referentes de Participación de la Satélite Tumaco. Se realizaron los correspondientes aportes en temas de participación al documento de PRB Pacifico Sur. 
 En el PRB Alto Atrato, en la comisión del 7, 8, 9 y 10 de abril, se avanzó en la proyección de la estrategia de participación junto con el ET Quibdó, en la cual se trabajó con los líderes de COCOMACIA y la Diócesis de Quibdó incorporando los EDyG en el proceso de participación comunitaria y las herramientas pedagógicas propias de las comunidades del departamento. En esta comisión el referente de información presentó la generalidad del plan regional, ya que la UBPD está profundizando información respecto al plan. No se tiene previsto que este plan sea publicado en el próximo mes. 
 En el marco del PRB Puracé-Paletará, se construyó propuesta de agenda metodológica de acuerdo a la solicitud del satélite Popayán en el marco del Protocolo de Relacionamiento con Pueblos Indígenas. La agenda fue enviada al ET Satélite Popayán, proponiendo un espacio de socialización de la misma, así como del proyecto de articulación presentado por el CRIC al SIJVRNR con el objetivo de contextualizar al equipo en los avances del proyecto y la experiencia de relacionamiento desde el nivel central con los representantes del CRIC. De acuerdo al avance en el proceso de relacionamiento entre el CRIC y el SIJVRNR se está a la espera de concertar mecanismos de articulación validados desde el nivel directivo de la UBPD para informar al satélite Popayán sobre la forma en la que la UBPD establecerá relacionamiento en el marco del PRB. 
 5. PRB Agrupación Oriente II: 
 PRB San Carlos de Guaroa: A la fecha se ha hecho retroalimentación al documento del PRB desde el componente de participación, el cual se actualizó de acuerdo con los nuevos lineamientos. En el mismo sentido se está apoyando con el Plan de localización.
 Se ha avanzado en reuniones con las direcciones misionales y con el ET entorno al empalme de las SB que estaban a cargo de la DPCVED y que se trasladaron al ET en noviembre de 2020.</t>
  </si>
  <si>
    <t>Se valora el avance cualitativo, el cual es detallado y permite entender el tipo de mejoras que han agregado a los PRB en curso, sin embargo, al igual que la actividad 95, se sugiere participar en el resto de PRB que se encuentran formulando la DTIPLB, tal y como lo informaron en la actividad 93 del seguimiento del segundo trimestre; así:
 Actividad 93:
 "Para el segundo trimestre del año se reportaron 3 Planes Regionales de Búsqueda nuevos, los cuales incorporan los siguientes universos: 
 1. Plan Regional de Búsqueda de Morrosquillo: 69 PDD
 2. Plan Regional de Búsqueda del Oriente del Cauca: 32 PDD
 3. Plan Regional Centro oriente del Meta: 230 PDD"
 En particular, dentro del avance de la DTPCVED se menciona el PRB de Morrosquillo, pero no el PRB de Oriente del Cauca y tampoco el PRB Centro Oriente del Meta.</t>
  </si>
  <si>
    <t>Entre las actividades que la DTPCVED realizó en el tercer trimestre del año en el marco de los Planes Regionales de Búsqueda PRB se destacan las siguientes: Elaboración conjunta con los Equipos Territoriales de las “Estrategias de Participación”; Implementación de actividades; Presentación a las directivas de la UBPD; Elaboración conjunta de planes operativos, a saber:
Elaboración conjunta con los Equipos Territoriales de las “Estrategias de Participación”: se identificaron actores para la participación, actividades para la incorporación de los enfoques diferenciales y de género (mujer y personas LGBTI), actividades para promover la participación de las personas, organizaciones, colectivos, movimientos y plataformas, acciones de difusión y pedagogía, y propuestas para la implementación en los PRB de Bajo Putumayo, Barranca-Región, Tequendama, Caquetá Centro, Meta proyección, San José del Guaviare, Cúcuta-Frontera y Valle de Aburra.
Implementación de actividades: se resaltan las asociadas al seguimiento de las medidas cautelares proferidas por la Jurisdicción Especial para la Paz JEP en el PRB Magdalena Caldense (Samaná, La victoria, otros); en el PRB de Morrosquillo se definieron acciones para determinar cómo será la asesoría y el acompañamiento de la Fundación de Antropología Forense de Guatemala F.A.F.G; y se realizaron encuentros entre las direcciones técnicas de la UBPD con el fin de establecer aspectos relevantes para la intervención en el Cementerio de Curumaní, en el marco del PRB Centro-Cesar; se presentó información a la Subdirección General, Técnico y Territorial sobre el proceso de participación de la familia de José Roselino Granados en el marco del PRB de Suroccidente del Casanare.
Presentación a las directivas de la UBPD: posterior al diagnóstico se presentaron para la aprobación de las directivas los PRB de Centro-Cesar y Suroccidente del Casanare, espacios en los cuales se presentaron las “Estrategias de Participación” en cada uno de ellos.
Elaboración conjunta de planes operativos: se definieron actividades para implementar las “Estrategias de Participación” en los PRB de Pacifico Sur, Suroccidente del Casanare, Pacifico Vallecaucano, Cordillera Central, Sumapaz, Centro-Oriente</t>
  </si>
  <si>
    <t>El avance cualitativo es detallado y permite entender las acciones llevadas a cabo para construir estrategias de participación y relacionamiento con personas, organizaciones, colectivos, movimientos, plataformas y comunidades. Se sugiere realizar un inventario de los Planes Regionales de Búsqueda (aprobados y en formulación) para determinar cuáles ya cuentan con esta estrategia de participación y cuáles se encuentran pendientes por incluir.
Finalmente, se sugiere determinar si los Planes Operativos a que hacen referencia, son los mismos Planes Operativos que se formularon a inicios del año en el marco del Plan de acción 2021. en caso contrario, unificar el criterio para no contar con una pluralidad de planes en cada territorio o dependencia.</t>
  </si>
  <si>
    <t>En el marco del acompañamiento y la asistencia técnica que brinda la Dirección de Participación a los Equipos Territoriales, se viene trabajando en la construcción de las estrategias de participación en 22 planes regionales de búsqueda de manera formal y tambien se ha brindado acompañamiento en otros tres planes que se encuentra en etapa de formulación. Esta asesoría y acompañamiento ha consistido en trabajar con ellos aspectos relevantes en materia de participación en todos los componentes de los planes regionales y la retroalimentación de los documentos y de las estrategias que se han venido construyendo por parte de los equipos, además se han acompañado ejercicios con comunidad y con organizaciones en el marco de la formulación, implementación y seguimiento de los planes.</t>
  </si>
  <si>
    <t>En el avance registrado no queda clara la interacción de las personas, organizaciones, colectivos, movimientos, plataformas y comunidades en la construcción de las estrategias de participación para formular o actualizar los planes regionales de búsqueda.
Se sugiere incluir a todas las partes interesadas en la construcción de los planes regionales de búsqueda, especifícamente para la estrategia de participación.</t>
  </si>
  <si>
    <t>Logros
 Acompañamiento a los equipos territoriales en la construcción de las estrategias de participación de los planes regionales de búsqueda 
 Revision de los documentos de planes regionales de búsqueda para la incorporación de la participación como un elemento transversal y fundamental en todo el plan</t>
  </si>
  <si>
    <t>111. Construir e implementar conjuntamente la estrategia de pedagogía, divulgación y apropiación de los actores de interés en los PRB.</t>
  </si>
  <si>
    <t>Oficina Asesora de Comunicaciones y Pedagogía, Subdirección General Técnica y Territorial, Dirección Técnica de Información, Planeación y Localización para la Búsqueda</t>
  </si>
  <si>
    <t>DTM y ET</t>
  </si>
  <si>
    <t>En el marco de la implementación de la Estrategia de Pedagogía 2021 se reconocen los siguientes avances:
 Intercambio de saberes y experiencias prospección, recuperación, información e identificación humana: Se destacan como impactos en la realización de estos espacios el conocer el paso a paso de las acciones humanitarias de prospección, recuperación, información e identificación humana para aportar en dejar claro el rol de la Unidad de Búsqueda y el liderazgo que tiene la Unidad de Búsqueda para saber la verdad de lo que paso con las personas dadas por desaparecidas en el país y dónde se encuentran. También reconocer la importancia de los planes regionales, darlos a conocer, y las diferentes formas de participación que han tenido y que se sigue proyectando de las personas buscadoras en los mismos.
 Documentación de saberes y experiencias de familiares que participaron en los Círculos de Saberes: Para el primer trimestre se logró documentar tres saberes y experiencias que han ganado las personas que buscan territorios del Putumayo y Meta. Como parte del ejercicio de documentación se busca fortalecer las
 estrategias que realiza la Unidad de Búsqueda, asimismo incluir en las acciones humanitarias los saberes recogidos desde los familiares reconociendo los diferentes enfoques que tiene el mecanismo: diferenciales,
 de género y territorial. Finalmente con este ejercicio también se busca fortalecer los procesos desde los territorios y realizar material comunicativo y pedagógico para llegar a otras víctimas del conflicto armado brindando algunas herramientas desde las mismas voces de las víctimas.
 Producción herramientas pedagógicas: Llegar con mensajes clave a las administraciones de los cementerios y autoridades locales para la preservación, custodia y cuidado de cuerpos desaparecidos no identificados que están en los cementerios y los cuerpos identificados no reclamados. Aportar a la construcción de paz, motivando valores sociales en la niñez colombiana con el fin de aportar a la reparaciòn, restauraciòn la convivencia y finalmente la construcción de paz.</t>
  </si>
  <si>
    <t>Se observa avance en las tres (3) vías mencionadas, sin embargo, sugerimos la necesidad de definir claramente cuáles serían las evidencias de dichos avances, pues al ser numerosas y variadas pueden generar confusión.   Si son documentos, mesas de trabajo entre otros facilita el seguimiento del reporte.
Adicionalmente la actividad habla de construir e implementar una estrategia, en ese caso es imortante que se especifique y adjunte el documento con la estrategia para que podamos conocer el alcance de la misma.
El aporte es consoldiado o las demás dependencias involucradas podrían reportar acciones adicionales?</t>
  </si>
  <si>
    <t>Los principales aportes e impactos de la estrategia pedagógica en este segundo trimestre son:
La continuidad en la construcción de las herramientas pedagógicas con otras direcciones como los son: las presentaciones con la Dirección de Prospección (Genética e Identificación), la presentación del Plan Nacional de Búsqueda y su retroalimentación, la construcción y aportes tanto con la cartilla de participación como con la construcción de la cartilla para los PRB de búsqueda y el desarrollo Interdirecciones del trabajo pedagógico con los familiares en el exilio, hasta la presentación de la primera versión del Micrositio con ellos para su retroalimentación. han permitido concretar y materializar en este trimestre acciones, insumos y herramientas bajo los intereses de la dirección en la divulgación de los PRB y para los aportes de información, solicitudes de búsqueda por la comprensión del mecanismo y las lógicas de participación que este tipo de herramientas facilitan, y aterrizan desde las complejidades y particularidades de las acciones humanitarias o los otros documentos que sin eso podrían ser muy poco asimilables por los diferentes actores interesados en nuestra labor.
Finalmente es de resaltar el trabajo pedagógico dada la coyuntura con el Paro Nacional por las posibles nuevas desapariciones ocurridas, para incidir en el marco de las Garantías de no Repetición en la prevención de las desapariciones a partir de los contenidos y las acciones desarrolladas en el marco de la Velatón, la presentación de prevención y los mensajes que la misma dirección a instalado en pronunciamientos contundentes que sin comprometer su neutralidad e imparcialidad ha dejado claro en la coyuntura.
Finalmente, se compartirá el documento de la Estrategia de Pedagogía  2021 para que pueda ser revisada por ustedes, adicionalmente mencionar que los soportes de todas las actividades mencionadas se encuentran alojados en el drive de la OACP, en la carpeta correspondiente a los informes periódicos como son el SPI, Plan Operativo, entre otros.</t>
  </si>
  <si>
    <t xml:space="preserve">Se realiza un reporte de múltiples actividades con otras direcciones, en temas variados como Plan Nacional de Búsqueda, Planes Regionales de Búsqueda, Génétida e identificación entre otras acciones humanitarias.  Adicionalmente, se participó también de la coyuntura del Paro Nacional para promover la no repetición de situaciones de desaparición.
Para el presente periodo se ha adjuntado el documento de estrategia  de pedagogía 2021, lo cual facilita el seguimiento de la actividad en términos de la construcción del documento y las implementaciones desarrolladas, así como la apropiación del mismo.
Las demás actividades reportadas presentan soportes adecuados.
</t>
  </si>
  <si>
    <t>Este trimestre ya ve con claridad algunas herramientas de largo aliento, como lo son principalmente la realización de algunos productos de los círculos de saberes como respuesta a los compromisos adquiridos como aportes comunicativos y pedagógicos a los PRB de búsqueda, que implican e inciden en un fortalecimiento, acercamiento y credibilidad frente a los compromisos adquiridos por la UBPD con los diferentes territorios, avanzando por supuesto en los segundos encuentros de la mayoría de los mismos y en un nuevo círculo que se asumió para la totalidad de los mismos presupuestados en el año, pero también ya en la materialización de algunas herramientas definidas del Kit Pedagógico del Sistema Integral para la Paz, como los videos y otras herramientas concretas pedagógicas como insumos importantes y localizados como en el caso del Día Internacional de las Víctimas de Desaparición Forzada. Y la importancia de contar con una primera Guía sobre los PRB de la UBPD que poco a poco se perfilan como una de las materializaciones de la Búsqueda más importantes del mandato junto con el PNB de búsqueda
Por otro lado, fue un trimestre importante en el avance en cuanto a enfoque territorial, diferencial y de género, a través los desarrollos pedagógicos y espacios de pedagogía, con población LGBTI en alianza con Caribe afirmativo, con la pedagogía en el marco de las acciones humanitarias con “Adoptantes” para el caso del cementerio “La Dolorosa” en Puerto Berrío y los avances en los micrositios de niñez y familiares en el exterior, también permiten que este sea un trimestre con resultados concretos y aportes desde la pedagogía para el desarrollo y la materialización de los enfoques competencia de la UBPD en su decreto.</t>
  </si>
  <si>
    <t>Actividad de Reporte de actividades en torno a la divulgación de lineamientos, herramientas y estrategias en los PRB.
Soportes presentadps dan cuenta del reporte de actividades del periodo.</t>
  </si>
  <si>
    <t>Desde el equipo de la Oficina de Comunicaciones y Pedagogía se construyó la estrategia de visibilizar la búsqueda humanitaria y extrajudicial, la cual da respuesta a implementar conjuntamente la estrategia de pedagogía, divulgación y apropiación de los actores de interés en los Planes Regionales de Búsqueda y la estrategia de búsqueda de la UBPD. Esta estrategia fue construida con la Oficina de Gestión del Conocimiento. En la misma se recogieron los aportes y últimas discusiones de las Direcciones Técnicas y los Equipos Territoriales. Adjunto se comparte la estrategia construida la cual fue presentada a la Dirección General y sugirió complementar con algunas orientaciones que brindó.</t>
  </si>
  <si>
    <t>Se presenta importante avance en la actividad; hasta periodos anteriores se reportaban actividades de divulgación y apropiación, sin embargo, para est periodo se construyó la estrategia de visibi</t>
  </si>
  <si>
    <t>Se reconoce como un logro el trabajo articulado que ha podido llevar a cabo la Oficina Asesora de Comunicaciones y Pedagogía junto con la Oficina de Gestión del Conocimiento, puesto que la información recolectada por esta última Oficina, servirá como insumo fundamental no solo para la construcción de esta Estrategia de pedagogía y divulgación, sino también para las estrategias de comunicación y de redes sociales para continuar impactando positivamente a la ciudadanía y posicionando la entidad.</t>
  </si>
  <si>
    <t>112. Sistematizar y documentar las experiencias y saberes adquiridos en la implementación del proceso de búsqueda, identificando el conocimiento de las PQB y organizaciones que han sido incluidas en el proceso de búsqueda.</t>
  </si>
  <si>
    <t>El desarrollo de esta actividad esta relacionado con la actividad 98 y el indicador 19 y en el diseño metodologico preliminar propuesto para dicha actividad e indicador se presentan los avances metodologicos que sirven de insumo para la propuesta metodologica de esta actividad que esta programada para entrega en el mes de mayo, razón por la cual no se presentan soportes de esta actividad. Sin embargo, es importante destacar que en el marco del desarrollo de la actividad 98 se han identificado algunas experiencias a sistematizar.</t>
  </si>
  <si>
    <t>Retroalimentación igual a la actividad anterior de OGC: El avance de la actividad se proyecta para el mes de abril, propuesta metodológica que debe ser reportada en el siguiente periodo.  Por ahora el avance se centra en el diseño metodológico preliminar reportado en la actividad 97.
Adicionalmente, si se tienen identificadas experiencias a sistematizar es importa nte definir cómo se hará esta actividad y poder reportar el avance de las mismas en los siguientes periodos.</t>
  </si>
  <si>
    <t>(Esta actividad es insumo de la actividad 98) Se avanzó en la propuesta metodológica para sistematizar y documentar las experiencias y saberes adquiridos en la implementación del proceso de búsqueda, identificando el conocimiento de las PQB y organizaciones que han sido incluidas en el proceso de búsqueda. Si bien a la fecha no se han definido exactamente las experiencias a sistematizar se avanzó en la recolección de la siguiente información que permitirá definir estas experiencias:
* Realización de entrevistas: Ana Teresa Rueda (sobre Samana) y Liliana Ariza  (sobre los reencuentros realizados) de los Equipos territoriales
* Formulario de recolección de información para la identificación de los saberes y experiencias de las personas que buscan en el PB.
* Sistematización de los encuentros liderados por la DTPCVED "hablemos de reencuentros" y entregas dignas.
* Paticipación en el Círculo de Saberes de Riosucio. 21 y el 24 de mayo de 2021 en Turbo, municipio del Departamento de Antioquia.
Se adjunta como soporte:
*  Documento metodologico la sistematización de experiencias.
*  Pantallazo con la ubicación entrevistas Liliana Ariza y Ana Teresa Rueda. 
* Pantallazo con la ubicación de las notas de sistematización de los  encuentros liderados por la DTPCVED "hablemos de reencuentros" y entregas dignas.
*  Formulario enviado a los ET que participarón en los Circulos de Saberes del año pasado y matriz con las respuestas.
* Documento de analisis de aprendizajes de CS.</t>
  </si>
  <si>
    <t>La actividad está directamente vinculada con el desarrollo del indicador 19, que se encuentra en un estado de avance  "óptimo" para este segundo periodo, el reporte de información da cuenta del diseño metodológico planteado y de la recolección, sistematización y análisis de fuentes de información planteadas.
Al no tener un listado previo de fuentes identificadas a trabajar, no es posible cotejar que se ha realizado la totalidad de las actividades planteadas, más teniendo en cuenta que hay soportes que por confidencialidad no se pueden detallar, en conclusión es importante definir las experiencias a sistematizar.
Las evidencias dan cuenta del reporte de actividades presentadas.</t>
  </si>
  <si>
    <t>En el marco del desarrollo de la Estrategia Circulo de Saberes de la Oficina Asesora de Comunicaciones y Pedagogía, la Oficina de Gestión del conocimiento identifico y sistematizó los saberes y experiencias de las personas que buscan que participaron en los siguientes circulos:
 * Del 15 al 19 de agosto. Circulo de saberes de Buenaventura. Experiencia documentada: "Reencuentros"
 * Del 21 al 24 de julio. Circulo de saberes de Samaniego. Experiencia documentada: "Caminando por la verdad. Una historia de cartografia social". 
 Se adjunta como soporte el pantallazo de la ubicacion de los archivos mencionados. Estos archivos no se adjuntan en este reporte porque estan en proceso de anonimización y eliminación de información confidencial.</t>
  </si>
  <si>
    <t>Se observa avance gracias a la documentación de experiencias de los círculos de saberes realizados en Buenaventura y Samaniego.
 Los soportes dan cuenta del trabajo adelantado, aunque estén protegidos por la confidencialidad de la información sistematizada.</t>
  </si>
  <si>
    <t>En el marco del desarrollo de la Estrategia Circulo de Saberes de la Oficina Asesora de Comunicaciones y Pedagogía, la Oficina de Gestión del conocimiento identificó y sistematizó los saberes y experiencias de las personas que buscan que participaron en el Circulo de saberes de La Guajira, realizado del 8 al 10 de octubre. Se adjunta como soporte el pantallazo de la ubicacion del archivo mencionado, los cuales no se adjuntan en este reporte porque estan en proceso de anonimización y eliminación de información confidencial.
 Del mismo modo, en el Círculo de Saberes de Barrancabermeja se realizó apoyo metodológico en compañía del equipo territorial y bajo la coordinación de la OACP y con las personas líderes de la búsqueda en el territorio. Esta jornada se realizó durante los días 13, 14 y 15 de octubre de 2021. Se adjunta soporte de la actividad realizada cuyo producto fue el guion para la construcción de una herramienta pedagógica.</t>
  </si>
  <si>
    <t>Actividad de caácter permanente.  Se observa avance gracias a la documentación de experiencias de los círculos de saberes realizados en La Guajira y Barrancabermeja.
 Los soportes dan cuenta del trabajo adelantado.</t>
  </si>
  <si>
    <t xml:space="preserve">El principal logro de esta estrategia fue la sistematización de los aprendizajes de la implementación del proceso de búsqueda liderado por la UBPD. El objetivo de esta sistematización de los aprendizajes es aportar a la toma de decisiones, evitar reprocesos, reconocer los aciertos, fortalecer el proceso de búsqueda, e identificar los retos y desafíos que tenemos en el corto, mediano y largo plazo. Entre los aprendizajes se tocaron temas relacionados al equipo de profesionales especializados que tiene la entidad, el cual entiende la estructura institucional de la entidad, los límites que tenemos y los roles y responsabilidades de cada equipo. Se reconoce la importancia fundamental que tiene la participación de las personas que buscan (familiares, allegados, organizaciones y comunidades) en el proceso de búsqueda humanitaria y extrajudicial que llevamos a cabo. También es claro que tanto la investigación como la implementación de las acciones humanitarias de búsqueda debe partir de reconocer las características particulares y diferenciales de las personas desaparecidas, de sus seres queridos, así como de los hechos asociados a la desaparición y al impacto de esta. Se abordaron temas relativos al flujo de información, a los Planes Regionales de Búsqueda, a las labores de localización, intervención de lugares, prospección, recuperación e impulso a la identificación, así como las entregas dignas y los reencuentros. Al final se sistematizó todo y se hizo la respectiva socialización ante el equipo directivo.
La principal dificultad de esta actividad es el enorme volumen de información que debe ser sistematizado y analizado dada la pluralidad de actividades realizadas por la entidad, y la articulación de varias de estas actividades que se convierten en insumo para otras actividades. También es un reto la obtención de espacios con servidores y servidoras de la entidad para profundizar en el análisis. 
</t>
  </si>
  <si>
    <r>
      <rPr>
        <sz val="10"/>
        <color theme="1"/>
        <rFont val="Arial"/>
      </rPr>
      <t xml:space="preserve">La UBPD </t>
    </r>
    <r>
      <rPr>
        <b/>
        <u/>
        <sz val="10"/>
        <color theme="1"/>
        <rFont val="Arial"/>
      </rPr>
      <t>lidera</t>
    </r>
    <r>
      <rPr>
        <sz val="10"/>
        <color theme="1"/>
        <rFont val="Arial"/>
      </rPr>
      <t xml:space="preserve"> las respuestas del Estado en materia de búsqueda de personas dadas por desaparecidas.</t>
    </r>
  </si>
  <si>
    <t>113. Definir herramienta para el seguimiento a solicitudes de información realizadas.</t>
  </si>
  <si>
    <t>DTIPLB, DTPVED y DTPRI</t>
  </si>
  <si>
    <t>30/06/2021</t>
  </si>
  <si>
    <t>Para dar cumplimiento al presente Indicador, la SGTT construyó y dispuso de una Matriz de Seguimiento a Solicitudes de Información para que las diferentes dependencias de la UBPD registraran las solicitudes efectuadas durante el primer trimestre del año y la SGTT pudiese realizar la labor de seguimiento respecto a las respuestas brindadas por las entidades involucradas en la búsqueda de personas dadas por desaparecidas. 
Una vez la SGTT precisó con el apoyo de las diferentes áreas intervenientes en el cumplimiento al reporte de metas del primer trimestre, las solicitudes de información que se han radicado a las diferentes entidades involucradas en la búsqueda de personas dadas por desaparecidas, mediante correo del 1 de marzo de 2021 con asunto: Solicitud de apoyo; Indicador 20: “Porcentaje de solicitudes realizadas por la UBPD, a entidades involucradas en la búsqueda, con seguimiento a su respuesta”, se solicitó el diligenciamiento de la siguiente matriz: https://docs.google.com/spreadsheets/d/1SjGe4eJux8mNcOt3fP7hnWvmY17cMa0G3YnM_oO_Djs/edit#gid=440271630
En este sentido se logró: 
i. Identificar las solicitudes objeto de seguimiento, o en el mejor de los casos las entidades productoras de información. (solicitudes realizadas por la UBPD, a entidades involucradas en la búsqueda); 
ii. Determinar el mecanismo para que la SGTT conozca las solicitudes de información que otras dependencias realizan a entidades involucradas con la búsqueda de personas dadas por desaparecidas (Apoyo de  servicio al Ciudadano); 
iii. Identificar variables y mecanismos de seguimientos existentes respecto a solicitudes de información en la UBPD;  
iv. Construir herramienta de seguimiento de carácter provisional y susceptible a mejoras de conformidad con el avance en el ejercicio y a las necesidades identificadas luego de su puesta en marcha.</t>
  </si>
  <si>
    <t xml:space="preserve">Con relación al avance cualitativo, se evidencian logros significativos no solo para el seguimiento de solicitudes, sino para conocer la cantidad y variedad que requerimientos que se gestionan al interior de las áreas misionales.
Frente a la herramienta de seguimiento se sugiere lo siguiente:
1. Utilizar la misma linea por cada solicitud y envío de información, lo anterior, considerando que en la base no se puede visualizar y analizar la secuencia y trazabilidad del trámite de forma lineal, sino que se utilizan diferentes lineas de radicado para el envío y llegada de solicitudes. por ejemplo, esto se presenta en las filas 31-37 hoja base
2. Existen campos de respuestas que se encuentran sin diligenciar, como por ejemplo si está completa o incompleta la respuesta, (filas 31 y 37 hoja base), así como en las filas 174 y 175 o 180 y 181 de la hoja base
</t>
  </si>
  <si>
    <t>Para dar cumplimiento al presente Indicador durante el segundo trimestre, la SGTT con apoyo de las diferentes dependencias de la UBPD, continuó la implementación y diligenciamiento de la herramienta de Seguimiento a Solicitudes de Información con el fin de mapear aquellas efectuadas durante el citado periodo de la actual vigencia, e identificar la falta de respuesta oportuna de las mismas. En el marco de este ejercicio se adelantó una labor de seguimiento respecto a las respuestas brindadas por las entidades involucradas en la búsqueda de personas dadas por desaparecidas durante el periodo en cuestión. 
 Así las cosas, se consolidó y reformuló la herramienta de seguimiento, de conformidad con el avance en el ejercicio y a las necesidades identificadas a lo largo de su puesta en marcha. Esto implicó avanzar en la agrupación de las entidades según categorías que faciliten el seguimiento, y la formulación de tablas dinámicas que faciliten la lectura de la información relevante para el ejercicio.</t>
  </si>
  <si>
    <t>Frente a la matriz de seguimiento se sugieren las siguientes mejoras o consideraciones:
 1. Existe un registro en el semestre de 546 solicitudes incompletas o sin respuesta, frente a esto, se sugiere no solo analizar los casos del trimestre, sino, darle trazabilidad a toda la vigencia. Es de gran importancia establecer acciones para aquellas solicitudes que nunca fueron contestadas o aquellas que su completitud carece. En este caso, se sugiere una posible replica indicando las ausencias o no respuestas encontradas para cada caso.
 2. Existen datos registrados en las casillas de "respuestas recibidas", pero sin registro de las solicitudes enviadas por la UBPD, por ejemplo, en la matriz de la SGTT filas 31-37, lo que no es claro, como surgen respuestas sin haberse solicitado información.
 3. De acuerdo con la matriz suministrada, no se han reiterado las solicitudes que se encuentran incompletas o que no han sido contestadas por las entidades (ver columnas W-AC) campo "reiteración de solicitudes"
 4. Se sugiere analizar y ajustar el avance cualitativo, ya que viendo la matriz enviada hoja (resumen), por ejemplo, aparecen 407 solicitudes en el 2do trimestre y no 406 como aquí se registró</t>
  </si>
  <si>
    <t>SGTT: No se reporta avance dado que la actividad tiene como fecha de finalización el día 30 de junio del 2021</t>
  </si>
  <si>
    <t>Esta actividad ya se culminó por parte de la Subdirección General, Técnica y Territorial, sin embargo, es importante mejorar la herramienta desarrollada para tal fin, incluso asociarla al Sistema de Gestión de Documentos Electrónicos de Achivo del grupo de gestión documental de la SAF</t>
  </si>
  <si>
    <t>N/A</t>
  </si>
  <si>
    <t>1. Se sugiere evaluar si para el 2022 se podrá realizar este tipo de seguimientos en la herramienta SIDOBU o si se requiere continuar con la herramiento de Excel construida para tal fin. Esto con el fin de evitar reprocesos de digitación.</t>
  </si>
  <si>
    <t>Para dar cumplimiento a la actividad en mención, la SGTT reconoce que se logró:
 i. Identificar las entidades productoras de información relevante para la UBPD.
 ii. Reconocer los mecanismos de seguimiento existentes para realizar seguimiento a las solicitudes de información realizadas por la UBPD; 
 iii. Establecer una herramienta para realizar seguimiento a solicitudes de información relacionadas con los procesos de búsqueda de personas dadas por desaparecidas.
 iv. Identificar acciones de mejora para concertar o hacer exigible la entrega de la información por parte de entidades involucradas en la búsqueda.
 v. Construir y socializar de la estrategia para el impulso de solicitudes de información no contestadas por entidades involucradas en la búsqueda de conformidad con la ley 1755 de 2015 "Por medio de la cual se regula el Derecho Fundamental de Petición y se sustituye un título del Código de Procedimiento Administrativo y de lo Contencioso Administrativo" y el Decreto 491 del 28 de marzo de 2020 "Por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En todo caso, el uso de la herramienta ha sido objeto de modificación en toda la vigencia en aras de mejorar su comprensión, facilitar su diligenciamiento y acoger las recomendaciones y sugerencias realizadas por las diferentes dependencias.</t>
  </si>
  <si>
    <t>114. Realizar seguimiento a las peticiones de información realizadas por la UBPD.</t>
  </si>
  <si>
    <t>DTIPLB, DTPVED, DTPRI y ET</t>
  </si>
  <si>
    <t>31/12/2021</t>
  </si>
  <si>
    <t xml:space="preserve">
Respecto al seguimiento de las solicitudes de información realizadas por la UBPD a entidades involucradas en el proceso de búsqueda de personas dadas por desaparecidas, la SGTT una vez contó con el diligenciamiento de la Matriz por las diferentes áreas de la Unidad, identificó lo siguiente:
1. De las 384 solicitudes de información remitidas durante el primer trimestre de la presente anualidad, a las 51 entidades relacionadas, se recibieron 317 respuestas.
2. De las entidades involucradas en la búsqueda, se evidencia que el relacionamiento con INMLCF, UARIV y las autoridades locales, ha permitido recibir respuestas en los términos de ley y con información precisa respecto a la solicitud elevada.
3. La SGTT continuará con la estructuración de la herramienta de seguimiento conforme lo mencionado en los numerales anteriores.
4. A corte 31 de marzo de 2021 no se dió respuesta en los términos de ley a 67 solicitudes de información por las siguientes entidades: Agencia Nacional de Tierras, Registraduría Nacional del Estado Civil y Fiscalía General de la Nación. 
Teniendo en cuenta este primer seguimiento a las solicitudes de información, la SGTT analizará y propondrá acciones para el fortalecimiento de las estrategias de relacionamiento interinstitucional, así como las alternativas para la exigibilidad a las entidades estatales para dar respuesta a las solicitudes de información elevadas por la UBPD.</t>
  </si>
  <si>
    <t>Frente a las entidades que no remitieron las 67 respuestas en el trimestre (: Agencia Nacional de Tierras, Registraduría Nacional del Estado Civil y Fiscalía General de la Nación), se sugiere incluir la cantidad de solicitudes por cada una de ellas, precisando aún mas la dificultad encontrada.
Frente al seguimiento realizado se sugiere lo siguiente:
1. Dentro de los gráficos presentados no se perciben las cifras acá reportadas, así mismo, no es fácil de encontrar en la información contenida en las hojas subsiguientes.
2. Evaluar con el grupo de Gestión Documental de la Subdirección Administrativa y Financiera, la posibilidad de realizar el seguimiento desde el sistema de gestión de archivos electrónicos SGDEA que se viene implementando. Esto facilitaría ligar los pares de salida y entrada de las solicitudes efectuadas.</t>
  </si>
  <si>
    <t>Respecto al seguimiento a las solicitudes de información realizadas por la UBPD a entidades involucradas en el proceso de búsqueda de personas dadas por desaparecidas por parte de las diferentes áreas de la Unidad, tras el diligenciamiento de la matriz construida para dicho fin se identificó que:
 i. De las 406 solicitudes de información remitidas durante el segundo trimestre de la presente anualidad, se recibieron 128 respuestas. 
 ii. La SGTT continuará con la estructuración de la herramienta de seguimiento .
 Adicionalmente, se finalizó la construcción de una estrategia que se ajusta a la necesidad de obtener respuesta efectiva a las solicitudes de información realizadas por la UBPD y que contribuyen a la búsqueda de los desaparecidos en el marco del conflicto armado. Esta estrategia identificó que el relacionamiento interinstitucional debe ser diferenciado, en razón a los acuerdos de voluntades (Convenios, Cartas de entendimiento, Protocolos, entre otros) que se suscriban con la Unidad y otras variables como lo son, entidades que conforman el Sistema Integral de Verdad, Justicia, Reparación y No Repetición -SIVJRNR-, entidades relacionadas en el Decreto Ley 589 de 2017 y otras entidades que aunque no fueron enunciadas explícitamente por el citado Decreto, son necesarias para el cumplimiento del objeto misional de la UBPD. Esta estrategia se presentará para retroalimentación y posterior aprobación por parte de la Subdirectora General.</t>
  </si>
  <si>
    <t>Se valora la elaboración de la estrategia para solicitudes de Información no contestadas por entidades interesadas en la búsqueda, no obstante, se sugiere evaluar con la Oficina Asesora Jurídica los procesos que allí se tienen previstos para nuevas replicas o solicitudes reiteradas.
 Por último, se sugiere establecer tiempos de respuesta para el envío de réplicas o segundas y terceras solicitudes. Esto permitirá que la herramienta de seguimiento genere alertas de reenvío y de completitud de la información remitida por parte de los externos.</t>
  </si>
  <si>
    <t>Se presentó a la Subdirectora General Técnica y Territorial la estrategia para Solicitudes de Información no contestadas por entidades interesadas en la búsqueda, quien identificó la necesidad de hacer unos ajustes respecto a los anexos y a la definición de criterios para determinar si una petición se considera urgente o no (se establecieron los criterios de priorización definidos por la UBPD).
A partir de esto, se hicieron los ajustes necesarios y se adelantó la socialización de la estrategia con los Equipos Territoriales y las personas delegadas por las Direcciones Técnicas para hacer el acompañamiento.</t>
  </si>
  <si>
    <t>Se espera que al finalizar el 4to trimestre se puedan ver los frutos (logros) de la estrategia para el impulso de las solicitudes de información no contestadas por entidades involucradas en la búsqueda. Frente a esto, se sugiere hacer un paquete de solicitudes no contestadas (816) o contestadas parcialmente (68), para que sean remitidas oficialmente a las entidades involucradas, de tal forma, que se pueda visibilizar esta dificultad a gran escala. 
Frente a las 255 solicitudes que se están remitiendo sin radicación de acuerdo con el procedimiento definido por el grupo interno de gestión documental, se sugiere establecer acciones de mejora en conjunto con la SAF y la SGH; como capacitaciones, talleres, socializaciones y reuniones, particulmente con la DTPRI, quienes al parecer están realizándolo constantemente.</t>
  </si>
  <si>
    <t>La UBPD realiza solicitudes de información a entidades que se encuentran directamente relacionadas con la búsqueda de personas dadas por desaparecidas, entre ellas, JEP, CEV, INMLCF, FGN, UARIV, URT, Ministerio de Salud y Protección Social, Ministerio del Interior, Agencia Nacional para la Reincorporación, Registraduría Nacional del Estado Civil, estas solicitudes al considerarse prioritarias e importantes para contribuir a los procesos de búsqueda fueron objeto de seguimiento durante la vigencia : 
 1. Para la presente anualidad, 513 de 2.366 solicitudes no cuentan con número de radicado siendo este garante del adecuado manejo de la información, de la veracidad, coherencia y fiabilidad de las solicitudes.
 2. En lo corrido del trimestres se identificaron 427 solicitudes de información realizadas por los grupos internos de trabajo territorial y por las diferentes dependencias de la UBPD.
 3. Por lo menos 511 de las solicitudes realizadas fueron resueltas y a 99 se les dio respuesta incompleta.
 4. Una vez socializada la "estrategia para el impulso de solicitudes de información no contestadas por entidades involucradas en la búsqueda" se realizaron 14 reiteraciones.</t>
  </si>
  <si>
    <t>De acuerdo a la matriz de seguimiento y a los reportes generados de la misma, se sugiere lo siguiente:
1. Se sugiere que la UBPD evalue y depure las 1954 solicitudes no contestadas o contestadas de manera incompleta
2. Reiterar las solicitudes que se hayan considerado prioritarias o urgentes para la UBPD según los mecanismos que hayan determinado en la estrategia para el impulso de solicitudes de información por entidades involucradas en la búsqueda.
3. En el marco de los convenios existentes, se sugiere establecer pautas de relacionamiento, rutas de trabajo articulado y tiempos de respuesta con las entidades que no contestan las solicitudes identificadas.</t>
  </si>
  <si>
    <t>Para dar cumplimiento a la actividad en mención, la SGTT reconoce que se logró:
 i. Identificar las entidades productoras de información relevante para la UBPD.
 ii. Reconocer los mecanismos de seguimiento existentes para realizar seguimiento a las solicitudes de información realizadas por la UBPD; 
 iii. Establecer una herramienta para realizar seguimiento a solicitudes de información relacionadas con los procesos de búsqueda de personas dadas por desaparecidas.
 iv. Identificar acciones de mejora para concertar o hacer exigible la entrega de la información por parte de entidades involucradas en la búsqueda.
 v. Construir y socializar de la estrategia para el impulso de solicitudes de información no contestadas por entidades involucradas en la búsqueda de conformidad con la ley 1755 de 2015 "Por medio de la cual se regula el Derecho Fundamental de Petición y se sustituye un título del Código de Procedimiento Administrativo y de lo Contencioso Administrativo" y el Decreto 491 del 28 de marzo de 2020 "Por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t>
  </si>
  <si>
    <t>115. Socializar la estrategia de relacionamiento interinstitucional para que sea aplicado en las acciones de articulación interinstitucional.</t>
  </si>
  <si>
    <t>SGH</t>
  </si>
  <si>
    <t>Se realizó la jornada de socializacion de la estrategia de relacionamiento institucional con 65 profesionales expertos tecnicos y coordinadores que participarán en la formulacion e implementacion de los planes regionales de busqueda.</t>
  </si>
  <si>
    <t>El avance permite evidenciar el cumplimiento de lo planteado en la actividad, sin embargo, se sugiere lo siguiente: 
1. Continuar con la socialización del documento con el resto de servidores misionales que apliquen.
2. Determinar con las Direcciones técnicas, en especial con la DTPCVED el manejo y uso de este documento como linea base para la elaboración de otros documentos, guias y lineamientos que se encuentra documentando esta dirección en términos de relacionamiento interinstitucional.</t>
  </si>
  <si>
    <t>Para el primer trimestre del año se llevó a cabo la socializacion de la estrategia de relacionamiento institucional con los equipos territoriales, por lo que para este periodo se impulsó la formulación de la metodología de monitoreso y seguimiento a la incorporación de estrategias de relacionamiento interinsitucional en articulación con la OGC.</t>
  </si>
  <si>
    <t>Se sugiere realizar una sesión de trabajo con la DTPCVED para tratar la estrategia de relacionamiento, lo anterior, considerando que desde esa dirección se está diseñando otro documento de criterios de relacionamiento con organizaciones, movimientos, entre otras partes interesadas, el cual busca establecer pautas similares. Esto permitirá que no se dupliquen esfuerzos o se generen lineamientos desagregados. Posiblemente, sea conveniente unificar criterios, incluso documentos.</t>
  </si>
  <si>
    <t>La SGTT no reporta avance, considerando que se dio cumplimiento a la actividad, la cual se encontraba prevista a mas tardar el 30 de junio de 2021</t>
  </si>
  <si>
    <t>la SGTT ya culminó la respectiva socialización, sin embargo, nuevamente, la OAP reitera la sugerencia de realizar una sesión de trabajo con la DTPCVED para tratar la estrategia de relacionamiento, lo anterior, considerando que desde esa dirección se está diseñando otro documento de criterios de relacionamiento con organizaciones, movimientos, entre otras partes interesadas, el cual busca establecer pautas similares. Esto permitirá que no se dupliquen esfuerzos o se generen lineamientos desagregados. Posiblemente, sea conveniente unificar criterios, incluso documentos.</t>
  </si>
  <si>
    <t>La actividad ya se cumplió de acuerdo con lo proyectado en la vigencia, sin embargo, la Oficina Asesora de Planeacion sugiere realizar un inventario de todas las estrategias de relacionamiento, dentro de las que se encuentran protocolos, lineamientos, criterios, entre otras categorias para estandarizar y unificar todos los documentos construidos a la fecha desde la SGTT y desde las direcciones técnicas.
Así mismo, se sugiere considerarlos para validar su inclusión en el modelo de operación o asociarlo a los procedimientos del sistema integrado de gestión de la UBPD</t>
  </si>
  <si>
    <t>Se logró el objetivo de la actividad frente a la socialización de la estrategia de relacionamiento interinstitucional para que fuese aplicado en las acciones de articulación interinstitucional. Adicional a ello se elaboró una metodología para el seguimiento del acciones de articulación.
 A lo sumo, se considera importante realizar nuevas socializaciones para recordar la importancia de integrar a las acciones de articulación las "Estrategias de relacionamiento institucional que visibilizan el valor agregado de lo humanitario en la búsqueda" en el territorio.</t>
  </si>
  <si>
    <t>116. Implementar la estrategia de relacionamiento interinstitucional de acuerdo con los criterios y lineamientos definidos.</t>
  </si>
  <si>
    <t>1. Se elaboró una guía en formato presentación que apoya la incorporación de "Estrategias de relacionamiento institucional que visibilizan el valor agregado de lo humanitario en la búsqueda"., la cual será socializada en los próximos días a los ET.
2. Se contruyó la "Matriz de seguimiento acciones de articulación" con el fin de contar con una metodología para el seguimiento a las acciones de articulación interinstitucional en el marco de los PRB.</t>
  </si>
  <si>
    <t>La guia elaborada es fresca, clara y fácil de entender a los servidores. 
Con relación a la matriz de seguimiento, se sugiere incluir al interior de los avances cualitativos, los principales logros y dificultades presentados durante el corte, por ejemplo, que oportunidades o fortalezas surgieron a raíz de la medición y de los resultados obtenidos con el relacionamiento con las entidades asociadas en los PRB.</t>
  </si>
  <si>
    <t>A propósito de la mesa de trabajo llevada a cabo el día 8 de junio, y con el ánimo de coordinar acciones conjuntas entre la SGTT y la OGC al rededor de la metodología de monitoreso y seguimiento a la incorporación de estrategias de relacionamiento interinsitucional, se socializaron diferentes recursos informativos y de registro al rededor del indicador 21:
 1. Matriz de seguimiento acciones de articulación
 2. Ruta para el acceso a las evidencias del reporte (acta y listado de asistencia)
 3. Infografía del indicador 21.
 4. Ficha del indicador 21.
 5. Estrategias de relacionamiento institucional (Documento y guía didáctica).
 Así las cosas, el día 18 de junio se abordaron los principales objetivos del seguimiento a las acciones de articulación, se definieron las bases para la contrucción de la metodología de seguimiento, entre los que se encuentran:
 1. Recuperar aspectos cualitativos para la sistematización de buenas prácticas y aspectos a mejorar de los procesos de articulación y relacionamiento con otras entidades primero en la fase piloto y posteriormente en la fase de expansión.
 2. Identificar pautas para el acompañamiento a realizarse desde la OGC y la SGTT.
 Adicional a lo anterior se propone un piloto en el que se explorarán los documentos provenientes de encuentros realizados en el marco de la consolidación del Plan Regional Caquetá Sur y el Plan de búsqueda de víctimas de desaparición forzada de los Buitragueños en el suroccidente del Casanare.</t>
  </si>
  <si>
    <t>Se valora el planteamiento del piloto con los Planes Regionales de Caquetá Sur y el Plan de búsqueda de víctimas de
 desaparición forzada de los Buitragueños en el suroccidente del Casanare. Esto permitirá encontrar puntos en común y acciones de mejora, así mismo, permitirá analizar en detalle el relacionamiento interinstitucional efectuado para cada PRB, sin embargo, se sugiere continuar con la matriz de seguimiento que elaboraron desde inicio de la vigencia para anotar los avances cualitativos de cada PRB.</t>
  </si>
  <si>
    <t xml:space="preserve">Se avanza en la elaboración de la metodología para el seguimiento del indicador 21 "Porcentaje de Planes Regionales de Búsqueda que cuentan con acciones de articulación interinstitucional", el cual busca, a luz del documento "Estrategias de relacionamiento institucional que visibilizan el valor agregado de lo humanitario en la búsqueda" recuperar aspectos cualitativos de las acciones de articulación que dé cuenta del liderazgo de la UBPD búsqueda de personas dadas por desaparecidas, aspectos claves en los procesos de relacionamiento en el territorio y buenas prácticas en el desarrollo de las mismas. Se espera para el IV trimestre avanzar con lo correspondiente a la implementación de dicha metodología.
</t>
  </si>
  <si>
    <t>Revisando el indicador mencionado, es necesario considerar aquellos Planes Regionales de Búsqueda que no se encuentran vinculados a la meta prevista. así las cosas, para el último trimestre se sugiere establecer acciones para que todas las labores de articulación no queden asociadas únicamente a los 13 PRB proyectados para el indicador 20, sino para todos los PRB existentes aprobados en la UBPD.</t>
  </si>
  <si>
    <t>Concluyó la elaboración de la metodología para el seguimiento de las acciones de articulación en el territorio, la cual busca, a luz del documento "Estrategias de relacionamiento institucional que visibilizan el valor agregado de lo humanitario en la búsqueda" recuperar aspectos cualitativos de las acciones de articulación que den cuenta del liderazgo de la UBPD en la búsqueda de personas dadas por desaparecidas, aspectos claves en los procesos de relacionamiento en el territorio y buenas prácticas en el desarrollo de las mismas.
 La misma contiene:
  i. Objetivos generales y específicos
 ii. Desarrollo metodológico
 iii. Propuesta de fase piloto
 iv. Implementación sugerida</t>
  </si>
  <si>
    <t>Para esta actividad se marcan hitos importantes durante su formulación, socialización y construcción de herramientas para el seguimiento, pero no se percibe en el avance el momento de su implementación o puesta en marcha.
Se sugiere implementar las herramientas definidas durante el primer trimestre de 2022 y arrojar algunos avances acerca de como se implementó y el resultado generado producto de esa implementación.</t>
  </si>
  <si>
    <t>Dentro de la implementación de la estrategia de relacionamiento interinstitucional se identifican los siguientes logros:
 1. Se elaboró y socializó la guía en formato presentación que apoya la incorporación de "Estrategias de relacionamiento institucional que visibilizan el valor agregado de lo humanitario en la búsqueda".
 2. Se construyó la "Matriz de seguimiento acciones de articulación" con el fin de contar con una herramienta para el seguimiento a las acciones de articulación interinstitucional en el marco de los PRB.
 3. Adicionalmente, se preparó una metodología para el seguimiento de las acciones de articulación con el apoyo de la Oficina de Gestión del Conocimiento</t>
  </si>
  <si>
    <t xml:space="preserve">117. Apoyar a la DG y a la SGTT en la articulación de las acciones requeridas con los actores involucrados en la búsqueda, en el ámbito territorial y nacional. </t>
  </si>
  <si>
    <t>Asesora para relacionamiento interinstitucional</t>
  </si>
  <si>
    <t xml:space="preserve">Durante el primer trimestre se apoyo a la DG y a la SGTT en la articulación de las siguientes acciones requeridas con los actores involucrados en la búsqueda, en el ámbito territorial y nacional: 
1. SIVJRNR:
• Se conformó y puso en marcha la mesa de trabajo bilateral entre el Grupo de Análisis de la Información (GRAI) de la JEP y la Dirección Técnica de Información de la UBPD para el intercambio de información sobre el universo de desaparecidos como insumo para la elaboración del informe sobre este tema que se entregará a la Comisión de la Verdad. 
• Se ajustó y remitió para aprobación de la Comisión de la Verdad el Protocolo de intercambio de información, documentos o archivos que reciban o recauden y que puedan resultar de utilidad para el cumplimiento de los mandatos de ambas entidades. 
• Convocamos y participamos en 8 reuniones para la coordinación, seguimiento y la implementación de las medidas cautelares  de Puerto Berrío, San Onofre, Cementerio El Universal, Universidad de Antioquia, Escombrera, El Copey y San Lorenzo en coordinación con la Sección de Ausencia de Reconocimiento del Tribunal para la Paz de la JEP.  
2. CICR: se realizaron tres mesas técnicas para: (i) coordinar acciones de capacitación a documentadores de la Comisión de Búsqueda de las Farc sobre la recolección de información Personas Dadas por Desaparecidas (PDD) y lugares de disposición de cuerpo; (ii) identificar y abordar los casos duplicados de búsqueda entre el CICR y la UBPD; y, (iii) casos duplicados UBPD-CICR; (ii) solicitudes de búsqueda y, (iii) casos y plan de búsqueda de la región sur. 
3. Fuerza Pública: se realizaron dos mesas técnicas con el objetivo de reactivar la comunicación y diálogo entre la Fuerza Púbica a través de la Secretaria de Gabinete del Ministerio de Defensa y la coordinación de acciones para la  implementación de la segunda fase del Plan Nacional de Búsqueda. </t>
  </si>
  <si>
    <t>El avance brinda un resultado positivo frente al relacionamiento con estas entidades, en especial la JEP; CEV, CICR y la fuerza pública. Frente a esto, se sugiere incluir dentro de los próximos avances los principales retos o dificultades que se han presentado durante el relacionamiento con estos u otros actores. 
Por otra parte, se sugiere indicar como se han implementado los diferentes documentos y matrices elaborados por la SGTT, como lo son: "Estrategias de relacionamiento institucional que visibilizan el valor agregado de lo humanitario en la búsqueda", y "Directrices Básicas de Relacionamiento de la UBPD", los cuales en su momento, buscaron potenciar mecanismos de relacionamiento interinstitucional para que la UBPD alcance un liderazgo en el marco de un sistema de búsquedaelaboró la SGTT.</t>
  </si>
  <si>
    <t>La de Helka que la asume SGTT</t>
  </si>
  <si>
    <r>
      <rPr>
        <b/>
        <sz val="9"/>
        <color theme="1"/>
        <rFont val="Arial"/>
      </rPr>
      <t xml:space="preserve">Asesora de Incidencia, relacionamiento y posicionamiento político:
</t>
    </r>
    <r>
      <rPr>
        <sz val="9"/>
        <color theme="1"/>
        <rFont val="Arial"/>
      </rPr>
      <t>1.Acompañar la</t>
    </r>
    <r>
      <rPr>
        <b/>
        <sz val="9"/>
        <color theme="1"/>
        <rFont val="Arial"/>
      </rPr>
      <t xml:space="preserve"> </t>
    </r>
    <r>
      <rPr>
        <sz val="9"/>
        <color theme="1"/>
        <rFont val="Arial"/>
      </rPr>
      <t xml:space="preserve">Jornada virtual de trabajo sobre las acciones realizadas por el Sistema Integral para la Paz (UBPD, JEP y CEV) en lo referente al fenómeno de la desaparición en Distrito de Buenaventura y la generación de articulaciones para la formulación participativa de un plan piloto de búsqueda de personas dadas por desaparecidas en el estero San Antonio. 
2. Apoyo a la rendición de cuentas de la UBPD realizada el 12 de agosto de 2021 
2. Reuniones de impulso al convenio entre Familiares Colombia Línea Fundadora y la UBPD.  
3. Acompañar el  VI Foro Internacional “Escuchar las Víctimas en el Exterior”    
4. Acompañar y brindar apoyo a la directora a una reunión en la Corte Constitucional 
5.Brindar apoyo a la Directora General en el relacionamiento con la Jurisdicción Especial para la Paz  
6 Construcción de insumos técnicos y labores de incidencia para la participación de la Directora General en la Audiencia de Medidas Cautelares ordenadas por la JEP en San Onofre. 
7.Bajo el lineamiento de la Directora General y junto a la Subdirectora de Análisis de planeación y localización para la búsqueda, coordiné la realización del evento público de entrega de información de los comparecientes de las FARC en el marco de sus obligaciones del caso 01 de la JEP secuestro. 
8. Acompañamiento a la Directora General al Encuentro Nacional de la Estrategia contra las desapariciones forzadas en Cali, en que se presento la priorización estratégica y territorial. 
9. Asistir a la entrega del informe "Rayo de luz sobre las sobras de la impunidad" por parte de la Mesa de Víctimas de Antioquia y otros colectivos al Sistema integral para la paz, acto conmemorativo en el marco del día  internacional contra la desaparición forzada el 30 de agosto. 
10. Reuniones de impulso y relacionamiento al convenio entre OMI Västerås y la UBPD 
</t>
    </r>
    <r>
      <rPr>
        <b/>
        <sz val="9"/>
        <color theme="1"/>
        <rFont val="Arial"/>
      </rPr>
      <t xml:space="preserve">Subdirección General Técnica y Territorial: 
</t>
    </r>
    <r>
      <rPr>
        <sz val="9"/>
        <color theme="1"/>
        <rFont val="Arial"/>
      </rPr>
      <t>Durante el tercer trimestre se apoyó a la DG y a la SGTT en la articulación de las siguientes acciones requeridas con los actores involucrados en la búsqueda, en el ámbito territorial y nacional:
 1. SIVJRNR:
- Se avanzó en el seguimiento e implementación de las medidas cautelares de: Cementerio La Dolorosa (municipio de Puerto Berrío); San Onofre; Cementerio El Universal; Sector de La Escombrera y La Arenera (Comuna 13 de Medellín); El Copey;  Cementerio Las Mercedes (Dabeiba); Cementerios de los municipios de Norcasia, Victoria y Samaná; Cementerio Central (La Dorada, Caldas); Cementerio San José (Paz de Ariporo); Cementerios San José y Municipal de San José del Guaviare; Cementerio del corregimiento de la Unión Peneya (municipio de Montañita, Caquetá); Cementerio Central de Neiva (CCN).
Adicionalmente, teniendo en cuenta que la UBPD ha identificado la necesidad de definir criterios estratégicos para la participación en las Medidas Cautelares decretadas por la JEP, así como el análisis de cada una de estas a la luz del PNB, los PRB y los diferentes lineamientos de priorización internos, se estableció la conformación de un Grupo de Trabajo de Medidas Cautelares, conformado por la Subdirectora General Técnica y Territorial, el Director Técnico de Información, Planeación y Localización para la Búsqueda, el Director Técnico de Prospección, Recuperación e Identificación, la Directora Técnica de Participación, Contacto con las Víctimas y Enfoques Diferenciales, la Subdirectora de Análisis, Planeación y Localización para la Búsqueda y un equipo de profesionales de la Dirección General, SGTT y DT. En dicho espacio se ha avanzado, por un lado, en la revisión de los autos emitidos por la JEP que vinculan de alguna forma a la UBPD en las medidas cautelares solicitadas o decretadas, y por otro lado en el diseño de una serie de instrumentos para determinar la forma en la que se dará la participación de la entidad en dichos escenarios.
- Trabajo bilateral entre el Grupo de Análisis de la Información (GRAI) de la JEP y la Dirección Técnica de Información de la UBPD para el intercambio de información sobre el universo de desaparecidos: teniendo en cuenta que durante los meses de abril, mayo y junio se avanzó en el desarrollo e implementación de un procedimiento de tratamiento e integración de datos, a partir del cual se conformó la primera versión del universo provisional de personas dadas por desaparecidas y el  resultado de este ejercicio fue utilizado para complementar los análisis sobre las tendencias de la desaparición,  desde la Dirección de información se sostuvo una reunión con el equipo del GRAI el 9 de julio para presentar de forma general los resultados obtenidos en el primer ejercicio de integración de datos. 
Adicionalmente el 15 de septiembre se llevó a cabo una reunión entre integrantes de la Subdirección de Gestión de información, la Oficina de Tecnología de la Información y el equipo de análisis de datos de la CEV, con el objetivo de que ellos le presentaran al equipo de la UBPD de forma detallada el procedimiento técnico implementado durante 2020 y 2021 de la mano de Human Rights Data Analysis Group  (el equipo de trabajo consultor que trabaja en el proyecto de integración de datos con la CEV y la JEP).
2. CICR:
Se adelantaron acciones para avanzar en articulación con el CICR en la realización de un Taller de Herramientas Psicosociales donde participaron servidoras y servidores del nivel central y territorial. Este espacio se formuló con el objetivo de brindar insumos para que las personas participantes adquirieran y fortalecieran sus habilidades para actuar frente a algunas de las situaciones en las que se ven inmersos en el marco de sus funciones. El  22 de julio se dio inició este  proceso de formación con  servidores de la entidad
3. Fuerza Pública:
El 6 de julio se adelantó reunión entre la Dirección Técnica de Información, Planeación y Localización para la Búsqueda y la Secretaria de Gabinete del Ministerio de Defensa para seguir avanzando en el tema de acceso a información. Durante el trimestre, la Dirección envió 5 solicitudes de información a la Fuerza Pública  en el marco del impulso de investigaciones humanitarias y extrajudiciales</t>
    </r>
  </si>
  <si>
    <r>
      <rPr>
        <sz val="9"/>
        <color theme="1"/>
        <rFont val="Arial"/>
      </rPr>
      <t xml:space="preserve">El reporte de avances de la </t>
    </r>
    <r>
      <rPr>
        <b/>
        <sz val="9"/>
        <color theme="1"/>
        <rFont val="Arial"/>
      </rPr>
      <t>Asesora de Incidencia, relacionamiento y posicionamiento político</t>
    </r>
    <r>
      <rPr>
        <sz val="9"/>
        <color theme="1"/>
        <rFont val="Arial"/>
      </rPr>
      <t xml:space="preserve"> contempla la gestión desarrollada para apoyar la articulación de acciones requeridas con los actores involucrados en la busqueda, tales como las entidades del Sistema Integral para la Paz, organizaciones de victimas, entre otros. Sin embargo, se recomienda ajustar la redacción de las acciones descritas para que se presenten en términos de gestión institucional realizada y se precisen los resultados obtenidos con las mismas. 
Se sugiere que en los próximos reportes de seguimiento se haga referencia en el texto a los anexos que soportan  los avances, de tal forma que sean facilmente identificables y se pueda verificar el cumplimiento de la actividad.
</t>
    </r>
    <r>
      <rPr>
        <b/>
        <sz val="9"/>
        <color theme="1"/>
        <rFont val="Arial"/>
      </rPr>
      <t xml:space="preserve">Subdirección General Técnica y Territorial: 
</t>
    </r>
    <r>
      <rPr>
        <sz val="9"/>
        <color theme="1"/>
        <rFont val="Arial"/>
      </rPr>
      <t>Se evidencian labores de articulación con otras entidades, no obstante, en el avance se sugiere incluir aquellas acciones de articulación involucradas con los pactos nacionales que se han realizado durante el trimestre. 
Finalmente, en el avance de esta actividad no se evidencian las acciones de relacionamienteo efectuadas con el INMLCF, la FGN, el Ministerio de Protección Social y la UARIV; los cuales han sido reportadas en otras actividades o indicadores. Frente a esto, se sugiere consolidar los avances de relacionamiento con estas y otras entidades y unificarlas en una sola matriz de relacionamiento.</t>
    </r>
  </si>
  <si>
    <r>
      <rPr>
        <b/>
        <sz val="9"/>
        <color theme="1"/>
        <rFont val="Arial"/>
      </rPr>
      <t xml:space="preserve">Subdirección General Técnica y Territorial: </t>
    </r>
    <r>
      <rPr>
        <sz val="9"/>
        <color theme="1"/>
        <rFont val="Arial"/>
      </rPr>
      <t xml:space="preserve">
- Se cerró la vigencia 2021 del proyecto de sistematización de expedientes inactivos de la Fiscalía General de la Nación, para contribuir a la búsqueda de personas dadas por desaparecidas en contexto y en razón del conflicto armado.
- En el trimestre se adelantó una mesa técnica con el Grupo interno de trabajo de búsqueda, identificación y entrega de personas desaparecidas (GRUBE)  en la que se abordaron 7 casos de personas dadas por desaparecidas, y se dio inicio al impulso de modificación del actual procedimiento de Entregas Dignas FGN-UARIC-MSP.
- Durante la vigencia, se adelantaron micromesas técnicas de entregas dignas en conjunto con el GRUBE. Se destaca que, del citado espacio de relacionamiento con el GRUBE, durante la vigencia se definió la realización de 24 entregas e inhumaciones dignas desde el rol de coordinación de la UBPD y 17 desde el rol de contribución. 
- Durante 2021, en articulación con el Comité Internacional de la Cruz Roja - CICR se avanzó en la coordinación de una entrega e inhumación digna durante el 2021.
- Durante 2021 se logró llevar a cabo el espacio de articulación tripartita entre la UBPD, el Ministerio de Salud y la Unidad para la Atención y Reparación Integral a las Víctimas – UARIV. Como uno de los resultados se logró avanzar con el Ministerio en la construcción del documento “Protocolo de relacionamiento en el marco de la atención psicosocial y atención en salud integral (física y mental) a familiares que participan en acciones humanitarias de búsqueda entre el Ministerio de Salud y Protección Social y la Unidad de Búsqueda de Personas dadas por Desaparecidas.
</t>
    </r>
    <r>
      <rPr>
        <b/>
        <sz val="9"/>
        <color theme="1"/>
        <rFont val="Arial"/>
      </rPr>
      <t xml:space="preserve">Analista Técnico Dirección General
</t>
    </r>
    <r>
      <rPr>
        <sz val="9"/>
        <color theme="1"/>
        <rFont val="Arial"/>
      </rPr>
      <t xml:space="preserve">
 - En noviembre se realizó un proceso de articulación con la Secretaria Ejecutiva de la Jurisdicción Especial para la Paz, con la participación de la Dirección General y la Subdirección General, donde se estableció la necesidad de entablar una ruta de trabajo conjunta con comparecientes.
- Reunión de relacionamiento con la FGN con la participación de la Dirección General , la Subdirección General y las Direcciones Técnicas, con el fin de presentar el PNB y las estrategias de busqueda para la vigencia 2022 - 2023 para la articulación de acciones entre las dos entidades.
- Reunión con la Procuraduría Delegada para el Seguimiento al Acuerdo de Paz, en noviembre de 2021, con la paticipación de la Dirección General y la Subdirección General, con el fin de aclarar inquietudes frente al mandato y metodología de búsqueda que implementa la UBPD
- Reunión del Comite de Coordinación Interinstitucional del Sistema Integral para la Paz, en noviembre de 2021, en la que se esperaba abordar el diagnóstico nacional sobre la situación de los ex combatientes y líderes y lideresas.</t>
    </r>
  </si>
  <si>
    <t>En el reporte se hace referencia a las acciones de articulación con otros actores involucrados en la búsqueda y los avances alcanzados en dicho relacionamiento.
Se recomienda dar continuidad a los relacionamientos con los diferentes actores e instancias con las cuales se ha establecido contacto con el fin de fortalecer la articulación en pro de la búsqueda de personas dadas por desaparecidas.</t>
  </si>
  <si>
    <t>Como logros alcanzados se identifica el intenso trabajo de articulación de la UBPD con entidades y organizaciones nacionales:   Es de resaltar los avances desarrollados con el SIVJRNR pues se han establecido mesas de trabajo con la JEP y la Comisión de la Verdad, con intercambios técnicos de información.  Pero no solo al interior del sistema sino con entidades como Fiscalía, CICR, MInisterio de Defensa, organzaciones civiles tanto a nivel nacional como territorial.</t>
  </si>
  <si>
    <t>118. Identificar las entidades y organismos de cooperación internacional territoriales y nacionales, que trabajan el tema de prevención y protección y monitoreo de hechos del conflicto armado, para fortalecer los lineamientos y trabajo interno de la UBPD en esas áreas.</t>
  </si>
  <si>
    <t>Subactividad 1 Construcción de una matriz con la información de actores humanitarios (organismos internacionales y entidades nacionales de DDHH) nacionales y territoriales para fortalecer los lineamientos y trabajo interno de la UBPD (anexa).                                                                                   
Avance en el cumplimiento: Durante este primer trimestre, se realizó la elaboración de la matriz de actores que se encuentra en el Drive con el apoyo de la Oficina de Cooperación. De acuerdo con la pertinencia del trabajo conjunto, una vez elaborada se realiza el análisis de con cuales actores se realizará el relacionamiento.</t>
  </si>
  <si>
    <t>El avance promete una herramienta de gestión interesante para evaluar casos de éxito en cuanto a la gestión de seguridad y proteccion se refiere.</t>
  </si>
  <si>
    <t xml:space="preserve">Con base en esta matriz, entre los meses de abril, mayo y junio se inició el ejercicio de llevar a cabo reuniones entre el equipo de Prevención y Protección con  varias de las organizaciones tales como MAPP - OEA, CICR, UNDSS, ONU Derechos Humanos, JEP e INDEPAZ  y en este sentido se ha socializado en doble vía los protocolos con los que cada organización cuenta en miras de mitigar el riesgo de los servidores, servidoras y contratistas . Adicionalmente, se estableció un directorio conjunto con los enlaces del CNR - Consejo Noruego para Refugiados y el equipo de Prevención y Protección de la UBPD para estrechar el relacionamiento y la comunicación que permita mantenernos informados sobre las alertas que complementen información actualizada con las comisiones que se solicitan a nivel nacional. Adicionalmente se ha participado en el primer espacio propuesto por la JEP para recibir una retro alimentación sobre el buen uso de las herramientas del excel en el manejo de información y análisis, denominado nivelación de saberes que contó con la participación de varias organizaciones. </t>
  </si>
  <si>
    <t>Reporte de actividades posteriores y gracias al análisis de información de la matriz, se definieronorganizaciones con los cuales trabajar,  se compartieron protocolos de ambas partes y se logra un directorio conjunto.
Se muestra un importante avance y un proceso claro de trabajo en la información presentada.
Sin embargo, la actividad en su alcance de identificación se finalizó en el primer periodo. las actividades de socialización corresponden al alcance de la siguiente actividad.</t>
  </si>
  <si>
    <t>Actividad concluida en el primer periodo</t>
  </si>
  <si>
    <t>Actividad finalizada en el primer periodo</t>
  </si>
  <si>
    <t xml:space="preserve">Para efectos de compartir información, realizar espacios de análisis de contexto de riesgo y acompañamiento en algunas acciones humanitarias en terreno, se logró identificar las entidades y organismos de cooperación internacional territoriales y nacionales, que trabajan el tema de prevención y protección y monitoreo de hechos del conflicto armado, para fortalecer los lineamientos y trabajo interno de la UBPD.              </t>
  </si>
  <si>
    <t>119. Formular la estrategia de relacionamiento con las entidades y organismos de cooperación internacional, territoriales y nacionales, que trabajan temas de prevención y protección.</t>
  </si>
  <si>
    <t>Subactividad 1. Una vez identificados los actores humanitarios para la articulación, se realizan espacios de trabajo con los actores humanitarios que trabajan temas de prevención y protección para la articulación de líneas de trabajo conjuntas en el nivel nacional y territorial                                                                                                                Avance en el cumplimiento: A 31 de narzo de 2021la fecha se han realizado las siguientes reuniones. 1. Tema: Reunión MAPP/OEA Fecha: 21-02-21. Convocada por: Oficina de Cooperación y Alianzas UBPD. 2. Tema: Reunión Articulación UARIV - DRGI/Observatorio. Fecha: 9 de marzo de 2021. Convocada: Analista del Equpo de Prevención y Protección DG UBPD. 3.Tema: Ariculación UIA JEP, Fiscal Samuel Serrano. Fecha: 12 de marzo de 2021. Convocada: Asesora de la DG de relaciones externas UBPD. 4. Tema: Ariculación UIA JEP, Fiscal Samuel Serrano. Fecha: 12 de marzo de 2021.Convocada por: Asesora de PyP de la DG UBPD. 5. Tema: Reunión de presentación del Modelo de Protección de la UIA JEP. Fecha: 15 de marzo. Convocada por: Asesora de PYP DG UBPD.  6. Tema: Convenio JEP UIA - UBPD Protección. Fecha: 19 de marzo. Convocada por: Asesora de PyP DG UBPD. 7. Tema: Presentación del Equipo de Prevención y Protección a Indepaz. Fecha: 23 de marzo. Convocada por: Analista de PyP del Equipo de PyP de DG UBPD. 8. Tema: Reunión UNDSS articulación UBPD. Fecha: 23 de marzo. Convocada por: UNDSS. 9. Tema: Presentación del Módelo de Seguridad de la MAPP/OEA al equipo de PyP. Fecha: 23 de marzo. Convocada por:  Oficina de Cooperación y Alianzas UBPD.</t>
  </si>
  <si>
    <t>La información permite evidenciar gestión de relacionamiento con entidades y cooperantes, no obstante, la actividad sugería formular una estrategía para el relacionamiento en términos de prevención y protección, documento que no se evidencia en los avances. 
Frente a las reuniones descritas, se sugiere para próximos avances registrar los principales avances, logros, compromisos o retos propuestos durante las mismas, Esto permite dar un contexto de ejecución y gestión al respecto.</t>
  </si>
  <si>
    <t>En este segundo trimestre se logró a partir de los espacios de dialogo y trabajo con los organismos humanitarios que trabajan teman de prevención y protección (CICR, MAPP/OEA, Alto Comisionado de las Naciones Unidas para los Derechos Humanos, JEP - UIA) formular la estrategia de relacionamiento con las entidades y organismos de cooperación internacional, territoriales y nacionales. La cual está en proceso de validación con la Oficina de Cooperación Internacional y Alianzas, con quien se concertará la estrategia de socialización de la misma, que tendrá lugar en el tercer trimestre del año.</t>
  </si>
  <si>
    <t>Consecuencia de la actividad anterior, se identifican también organizaciones  humanitarias con enfoque en temas de prevención y protecciónpara definir la estrategia de trabajo.
La formulación de la estrategia en un documento final, se está realizando por fuera de las fechas planteadas, es necesario modificar las fechas?
Se muestra un importante avance y un proceso claro de trabajo en la información presentada.</t>
  </si>
  <si>
    <t xml:space="preserve">La UBPD cuenta con una estrategia de relacionamiento con entidades y organismos humanitarios que trabajan en temas de prevención y protección </t>
  </si>
  <si>
    <t>120. Socializar la estrategia de relacionamiento con organismos y entidades que trabajan el tema de prevención y protección, a los equipos territoriales y las áreas misionales de la UBPD.</t>
  </si>
  <si>
    <t xml:space="preserve">Subactividad 1. Acciones de divulgación de los acuerdos y estrategia de relacionamiento con los organismos y entidades que trabajan el tema de prevención y protección.                                                                                                                                                                                                                                                                  
Avance en el cumplimiento: Esta actividad está prevista para el segundo trimestre </t>
  </si>
  <si>
    <t>De acuerdo con las fechas previstas para el desarrollo de la actividad, la socialización de la estrategía debería haberse efectuado con fecha máxima 30 de enero, no obstante, las fechas no coinciden con la elaboración de la estrategia al 08 de marzo, por lo tanto, se sugiere evaluar un ajuste en el cronograma de la estrategia de las fechas allí previstas, en todo caso, llevando secuencialidad de ejecución</t>
  </si>
  <si>
    <t xml:space="preserve">Esta actividad esta prevista para el tercer trimestre del año e incluye un trabajo coordinado con Oficina de Coorperación, Internacional y Alianzas de la UBPD.  Debido al inicio del paro nacional que afectó en gran medida las actividades propuestas, se ha tenido que reprogramar la socialización de la estrategia.  Adicionalmente se ha iniciado en el mes de junio una activa participación en las mesas de análisis regionales que se han llevado a cabo virtualmente, pero que a partir de julio, agosto y septiembre se desarrollarán a modo presencial en las diferentes territoriales y que involucran la participación de actores claves para garantizar una comunicación de doble vía en miras de fortalecer los análisis de información y articular estrategias que se puedan desarrollar para garantizar la vida, integridad y libertad de los servidores, servidoras y contratistas. </t>
  </si>
  <si>
    <t>Si la actividad de socialización se ha replanteado para el tercer trimestre, se debe solicitar el ajuste de las fechas planteadas.</t>
  </si>
  <si>
    <t>Se solicita el ajuste de las fechas dado que la actividad de socialización se tiene prevista para el mes de octubre de 2021. Pese a lo anterior, a la fecha se han venido realizando los espacios de análisis de contexto con los actores humanitarios que tiene acciones en Prevención y Protección en el territorio.  Fecha de inicio octubre y finalización diciembre de 2021.</t>
  </si>
  <si>
    <t>Esta actividad se culminó en el tercer trimestre del 2021, mediante el envío a los Coordinadores y Equipos Territoriales, quienes presentaron  sus comentarios a la misma a través del correo electrónico.</t>
  </si>
  <si>
    <t>Esta actividad se culminó en el tercer trimestre del 2021.</t>
  </si>
  <si>
    <t xml:space="preserve">Los ET conocen e implementan de manera articulada con el Equipo de Prevención y Protección de la Dirección General </t>
  </si>
  <si>
    <t>121. Puesta en marcha de la estrategia de relacionamiento con entidades y organismos de cooperación internacional que trabajan temas de prevención y protección.</t>
  </si>
  <si>
    <t xml:space="preserve">Subactividad 1. Acciones de divulgación de los acuerdos y estrategia de relacionamiento con los organismos y entidades que trabajan el tema de prevención y protección.                                                                                                                                                                                                                                                              
Avance en el cumplimiento:  Esta actividad está prevista para el segundo trimestre </t>
  </si>
  <si>
    <t>Igual que la actividad 121, hay que evaluar y ajustar las fechas previstas, ya que no corresponden secuncialmente con las demás actividades relacionadas con la estrategia. Para este caso, la ejecución de la estrategia aparece para el 28 de febrero, pero la estrategia estaría formulada hasta marzo 8, lo cual no es congruente.</t>
  </si>
  <si>
    <t xml:space="preserve">Se tiene previsto que para los meses de agosto a septiembre, se puedan llevar a cabo la participación activa en las mesas de anális que ampliará la participación a otras organizaciones humanitarias que operan en el terreno y que contribuyen significativamente con información y experiencias respecto al trabajo que busca garantizar la restitución de derechos y por ende tiene mucho que ver con la labor humanitaria de la UBPD. Sin embargo, vale la pena aclarar que por ser varias organizaciones presentes en diferentes zonas con mandatos tan diversos, requiere un trabajo de largo aliento que permita cumplir los pasos de acercamiento, afianzar la confianza, estrechar lazos entre los equipos y finalmente materializar los enlaces entre los puntos focales para cada área. </t>
  </si>
  <si>
    <t>Las fechas propuestas para la actividad de implementación y puesta en marcha de la estrategia están equivocadas, es evidente que se deben ajustar.
Las actividades se han iniciado ya y conforme al avance cualitativo presentado se llevarán a cabo en el segundo semestre de 2021.</t>
  </si>
  <si>
    <t>Se solicita el ajuste de las fechas dado que la actividad de implementación se ha venido realizando de manera conjunta con los ET, y se cuenta con un cronograma de espacios con Onu Derechos Humanos y la Misión de Verificación para el mes de octubre y noviembre. A la fecha se han realizado 10 espacios de relacionamiento y análisis de contexto con entidades y organismos de cooperación internacional que trabajan temas de prevención y protección, y se se han implementado 16 espacios de análisis de contexto con la MAPP/OEA, ONU Derechos Humanos y Misión de Verificación y otras agencias de Onu.</t>
  </si>
  <si>
    <t>En el periodo de tiempo a reportar el equipo de Prevención y Protección continuó llevando a cabo los ejercicios de análisis de contexto, los cuales permitieron identificar posibles factores de riesgos que afectaran la vida, libertad e integridad de servidores/as y contratistas de la UBPD. Estos ejercicios contaron con la participación de miembros de los 17 Equipos Territoriales, así como con profesionales de organizaciones de cooperación tales como: CICR, MAP OEA, Misión de Verificación de la ONU y ONU DDHH.                                                                   
Con respecto a el estado en que se encuentra la participación en espacios intrainstitucionales e interistucionales (mesas de análisis), se puede concluir que en el primer caso se está acordando la periodicidad de ciertos espacios de análisis con la Dirección Técnica de Información, Planeación y Localización y la Dirección Técnica de Participación Contacto con las Víctimas y Enfoques Diferenciales.   En el segundo caso, se avanzó en la formalización de estas mesas de análisis con lo equipos locales del CICR y la ONU.         O124o Cauca. Finalmente, posterior a la validación de los Boletines de Prevención y Protección con los Equipos Territoriles, estos fueron compartidos con los mismos y sus referentes nacionales con el fin de brindar insumos para el desarrollo de sus acciones.</t>
  </si>
  <si>
    <t>El avance hace referencia a la participación de organizaciones de cooperación en los ejercicios de análisis de contexto que han permitidio identificar factores de riesgo que afectaran la vida, libertad e integridad de servidores/as y contratistas de la UBPD. 
Adicionalmente, se comenta acerca de la formalización de las mesas de análisis con equipos locales de CICR y ONU y se informa que los boletines de prevención y protección elaborados por la UBPD tambien fueron compartidos con dichas entidades con el fin de brindar insumos para el desarrollo de sus acciones. 
Entre los anexos se incluye la metodología diseñada para realizar dichas mesas de análisis de contexto con diferentes entidades, organizaciones y organismos humanitarios. Asimismo se adjuntó el cronograma de espacios de análsis de contexto con entidades y organismos internacionales de cooperación, territoriales y nacionales que trabajan en temas de prevención y protección.</t>
  </si>
  <si>
    <t>La puesta en marcha de la estrategia de relacionamiento permitió a la UBPD identificar posibles factores de riesgos que afectaran la vida, libertad e integridad de servidores/as y contratistas de la UBPD. así como de los terceros participantes en el proceso de búsqueda.                                                          
Estos ejercicios contaron con la participación de miembros de los 17 Equipos Territoriales, así como con profesionales de organizaciones de cooperación tales como: CICR, MAP OEA, Misión de Verificación de la ONU y ONU DDHH.  Com quienes además se construyeron agendas para darle sistematicidad y periodicidad a los espacios de anáisis de contexto.</t>
  </si>
  <si>
    <t>122. Invitar a actores relacionados con la búsqueda de personas dadas por desaparecidas y otras autoridades nacionales, regionales y locales a vincularse y suscribir el pacto nacional y los pactos regionales por la búsqueda y las acciones que se deriven de estos.</t>
  </si>
  <si>
    <t>ECA, Asesor encargado del PNB, OACP, DTPCVED</t>
  </si>
  <si>
    <r>
      <rPr>
        <b/>
        <sz val="9"/>
        <color theme="1"/>
        <rFont val="Arial"/>
      </rPr>
      <t>Cooperación Internacional:</t>
    </r>
    <r>
      <rPr>
        <sz val="9"/>
        <color theme="1"/>
        <rFont val="Arial"/>
      </rPr>
      <t xml:space="preserve">
En la jornada de trabajo con Comunidad Internacional y reunión con el Grupo de Acompañamiento Internacional de UBPD,  se hizo invitación a los asistentes a participar en los encuentros territoriales para la suscripción del Pacto por la Búsqueda, para que intervengan en estos encuentros. Fue confirmada la participación de Suecia y CICR en los encuentros realizados durante el mes de marzo y  abril. La participación de la Comunidad Internacional en los eventos permitira a la Unidad contar con un respaldo visible técnico y politico al liderazgo de la Unidad en materia de búsqueda de personas dadas por desaparecidas. 
</t>
    </r>
    <r>
      <rPr>
        <b/>
        <sz val="9"/>
        <color theme="1"/>
        <rFont val="Arial"/>
      </rPr>
      <t>Asesora de Incidencia, relacionamiento y posicionamiento político</t>
    </r>
    <r>
      <rPr>
        <sz val="9"/>
        <color theme="1"/>
        <rFont val="Arial"/>
      </rPr>
      <t xml:space="preserve">:
1. La Asesora en temas de incidencia, relacionamiento público y posicionamiento político para cada pacto regional sustuvo reuniones con:  1. Los ET y enlaces de participación e información en territorio de la UBPD 2. La encargada del acompañamiento de los Pactos en la Oficina en Colombia de la Alta Comisionada de las Naciones Unidas para los Derechos Humanos junto a los enlaces en territorio de la Oficina, con el fin de identificar y concretar la lista de actores fundamentales a invitar a firmar los Pactos Regionales de Búsqueda y Pacto Nacional para la Búsqueda.
2.En el acompañamiento que la Asesora a realizado a la Oficina  Asesora de Comunicaciones y Pedagogía y en las entrevistas que ha autogestionado, se incluye como mensaje clave la invitación a la firma de los Pactos Regionales de Búsqueda y Pacto Nacional de Búsqueda.
3. En las reuniones bilaterales en las que la Asesora ha participado con la Dirección General y 9 organizaciones (FEVCOL, FNEB, CAJAR, Familiares Colombia LF, Colectivo 16 de Mayo, CSPP, MOVICE), se ha invitado a las organizaciones a ser parte de los Pactos Regionales de Búsqueda y al Pacto Nacional y a realizar incidencia en autoridades locales, regionales y nacionales para firmar el Pacto.
4. En la articulación que se ha formado entre la Asesora y el Equipo de Cooperación y Alianzas se ha invitado a actores internacionales entre embajadas y cooperación internacional a suscribir los Pactos Regionales de Búsqueda y el Pacto Nacional. </t>
    </r>
  </si>
  <si>
    <t xml:space="preserve">Es valiosa la participación confirmada presentada (Suecia y CICR), la actividad debe continur realizándose pues tiene fecha límite junio de 2021.
Sugerimos que el reporte mencione ¿cómo se realizó la invitación y a quiénes se hizo?, relacionar esta información facilita la organización de soportes que evidencien dichas accciones, adicionalmente, describir brevemente cómo fue y será la participación de países, entidades, organizaciones etc... </t>
  </si>
  <si>
    <r>
      <rPr>
        <b/>
        <sz val="9"/>
        <color theme="1"/>
        <rFont val="Arial"/>
      </rPr>
      <t xml:space="preserve">Asesora de Incidencia, relacionamiento y posicionamiento político:         </t>
    </r>
    <r>
      <rPr>
        <sz val="9"/>
        <color theme="1"/>
        <rFont val="Arial"/>
      </rPr>
      <t xml:space="preserve">                                                                                                                        </t>
    </r>
    <r>
      <rPr>
        <b/>
        <sz val="9"/>
        <color theme="1"/>
        <rFont val="Arial"/>
      </rPr>
      <t>1</t>
    </r>
    <r>
      <rPr>
        <sz val="9"/>
        <color theme="1"/>
        <rFont val="Arial"/>
      </rPr>
      <t xml:space="preserve">.Las invitaciones a los Pactos Regionales de Búsqueda se realizan con la identificación de actores a nivel territorial (entidades locales, departamentale, academia, iglesia, cooperantes internacionales, organizaciones, victimas y Personas que buscan), se llena una matriz con información de los mismos en la que se encuentran correos, números y necesidades para garantizar la participación, las invitaciones por correo electronico se envian desde el correo de la Dirección General y se realiza seguimiento a traves de los equipos territoriales (con organizaciones y entidades en territorio), la Dirección General (con entidades a nivel central y apoyo a organizaciones con oficinas en Bogotá y gobierno departamental y local), la Oficina de Cooperación Internacional y Alianzas (con cooperantes internacionales) 
Adicionalmente contamos con un Protocolo de comunicaciones interna para realizar la actividad Suscripción del Pacto Regional por la Búsqueda de personas dadas por desaparecidas. 
</t>
    </r>
    <r>
      <rPr>
        <b/>
        <sz val="9"/>
        <color theme="1"/>
        <rFont val="Arial"/>
      </rPr>
      <t xml:space="preserve">2. </t>
    </r>
    <r>
      <rPr>
        <sz val="9"/>
        <color theme="1"/>
        <rFont val="Arial"/>
      </rPr>
      <t>En las reuniones bilaterales en las que la Asesora ha participado con la Dirección General y diferentes organizaciones  (FEVCOL, FNEB, CAJAR, CJL, CCJ, COFB, Movice capitulo Bogotá y Capitulo Antioquia, ASFADDES, Reiniciar, Familiares Colombia LF, Mesa de Desapariciones Forzadas de la Coordinación Colombia Europa Estados Unidos; Organizaciones de Buenaventura, Colectivo 16 de Mayo, Hasta encontrarlos, CSPP, Equitas y CJY), se ha invitado a las mismas a ser parte de los Pactos Regionales de Búsqueda y al Pacto Nacional y a realizar incidencia con autoridades locales, regionales y nacionales para firmar el Pacto.</t>
    </r>
  </si>
  <si>
    <t>Igualmente se presenta un importante componente de actividades encaminadas a invitar e impulsar la vinculación de personas y organizaciones a los pactos nacionales y regionales de búsqueda..
Sin embargo, al no tener las evidencias de dichos avances, no es posible realizar una verificación y seguimiento efectivo del avance.</t>
  </si>
  <si>
    <r>
      <rPr>
        <b/>
        <sz val="9"/>
        <color theme="1"/>
        <rFont val="Arial"/>
      </rPr>
      <t>Asesora de Incidencia, relacionamiento y posicionamiento político:</t>
    </r>
    <r>
      <rPr>
        <sz val="9"/>
        <color theme="1"/>
        <rFont val="Arial"/>
      </rPr>
      <t xml:space="preserve">
                                                                                                                                                                                                                                                                                                                                                                                   1. Se llevaron a cabo dos pactos regionales por la búsqueda, el Pacto Nariño el 8 de julio de 2021 y el pacto Cesar el 27 de agosto de 2021, para la firma de los Pactos los Equipos Territoriales despues de una jornada de planeación con la Dirección General realizaron una socialización presencial con victimas, organizaciones y entidades territoriales, en la cual se trabajó la articulación y particiáción de personas y organizaciones que buscan en las diferentes acciones humanitarias a implementar en el territorio y los Planes Regionales de Búsqueda. Para cada pacto se realiza convocatoria y articulación con organizaciones, victimas y plataformas, academia, entidades territoriales y cooperación internacional 
2. Elaboración de matriz de seguimiento para la recolección de los resultados de la firma de los Pactos Regionales por la Búsqueda de personas dadas por desaparecidas que impactan directamente a la implementación de los Planes Regionales de Búsqueda y el desarrollo de acciones humanitarias.</t>
    </r>
  </si>
  <si>
    <t>Esta actividad se programó para ser desarrollada en el primer semestre. Debido a que se acerca el cierre de la vigencia, no se contempla en este momento realizar ajustes de fechas de finalización de actividades. Para próximos ejercicios de formulación de indicadores se recomienda revisar cuidadosamente el tiempo requerido y hacer seguimiento permanente a la gestión de las actividades de tal forma que se garantice su cumplimiento oportuno.
En caso de que se reporten avances en el próximo trimestre, se sugiere que se haga referencia en el texto a los anexos que soportan  los avances, de tal forma que sean facilmente identificables y se pueda verificar el cumplimiento de la actividad.</t>
  </si>
  <si>
    <t xml:space="preserve">A la fecha se han suscrito 11 pactos regionales por la Búsqueda: Meta, Magdalena, Antioquia, Bogotá - Cundinamarca, Buenaventura - Valle del Cauca, Puerto Berrío, Caquetá, Norte de Santander, Nariño, Cesar y Barrancabermeja). Cabe resaltar que para firmar los pactos se tuvo en cuenta el despliegue territorial de la UBPD y la capacidad institucional de búsqueda en la región, las demandas de articulación por parte de organizaciones de la sociedad civil, así como de personas buscadoras y víctimas que han realizado solicitudes de búsqueda ante la UBPD en territorio, y los datos del Observatorio de Memoria y Conflicto del Centro Nacional de Memoria Histórica – OMC, en los que se establece que los departamentos con el registro más alto de desapariciones son: Antioquia, Meta, Cesar, Caquetá, Santander, Buenaventura -Valle del Cauca, Norte de Santander, Magdalena, Bolívar y Nariño. 
La UBPD ha recibido apoyo técnico y financiero por parte de la Oficina del Alto Comisionado de las Naciones Unidas para los Derechos Humanos en la elaboración de 9 pactos firmados en el año 2021: Magdalena, Antioquia, Bogotá - Cundinamarca, Buenaventura - Valle del Cauca, Caquetá, Norte de Santander, Nariño, Cesar y Barrancabermeja.
La firma del Pacto por la Búsqueda en Barrancabermeja en diciembre de 2021, tuvo participación de organizaciones y entidades terrtitoriales como la Alcaldía Distrital, Diócesis de Barrancabermeja, Misión de Verificación de la ONU en Colombia, Misión de Apoyo al Proceso de Paz en Colombia-MAPP-OEA, Jurisdicción Especial para la Paz-JEP, Comisión para el Esclarecimiento de la Verdad, la Convivencia y la No Repetición-CEV, Mesa Distrital de Participación Efectiva de las Víctimas - MDPVB, Procuraduría Delegada para el Seguimiento al Acuerdo de Paz, Procuraduría Provincial, Programa de Desarrollo y Paz del Magdalena Medio - PDPMM, Corporación Regional para la Defensa de los Derechos Humanos - CREDHOS, Espacio de Trabajadores y Trabajadoras de Derechos Humanos - ETTDDHH, Organización Femenina Popular-OFP, Servicio Jesuita de Refugiados-JRS, Colectivo 28 de Febrero, Corporación Regional de Desplazados del Magdalena Medio - COREDMAG, Asociación Regional de Víctimas de Crímenes del Estado en el Magdalena Medio- ASORVIMM, Asociación de Población Desplazada Víctimas y Vulnerables Emprendedores de Colombia- APODVENCO, Asociación Campesina del Valle del Río Cimitarra-ACVC, Colectivo 4 de Octubre, Desaparecidos Colombia Huellas de Cristal, Asociación Nacional De Ayuda ANDAS – Seccional Barrancabermeja, Central Unitaria de Trabajadores-CUT, otras entidades territoriales, así como organizaciones sociales, de víctimas y de Derechos Humanos del municipio de Barrancabermeja. 
Durante la implementación de los pactos regionales por la búsqueda, se han producido resultados significativos a partir de las acciones y estrategias llevadas a cabo por los equipos territoriales de la UBPD, en articulación con los aliados de los acuerdos. Es fundamental destacar que, los equipos territoriales han llevado a cabo diferentes acciones a través del trabajo mancomunado y coordinado con autoridades locales, regionales, organizaciones sociales, comunidad internacional, academia, personas buscadoras, entre otros actores y sectores de la sociedad, tales como: reuniones de socialización del mandato de la UBPD, de los pactos firmados, de los planes regionales de búsqueda y de las actividades a realizar en los territorios, así como talleres de cartografía social, jornadas de atención en las que se han presentado solicitudes de búsqueda, foros y conversatorios con organizaciones, entre otros. 
</t>
  </si>
  <si>
    <t>Esta actividad se programó para ser desarrollada en el primer semestre, sin embargo, ha sido ejecutada de manera permanente durante la vigencia. 
El seguimiento reportado da cuenta del cumplimiento de la actividad y de la importancia de la articulación interinstitucional en los procesos de búsqueda.
El soporte corresponde a un resumen de los principales aspectos de cada pacto regional vigente.</t>
  </si>
  <si>
    <t>Los pactos regionales por la búsqueda de personas dadas por desaparecidas son una estrategia de visibilización y articulación liderada por la UBPD en el desarrollo de su objeto de dirigir, coordinar y contribuir a la implementación de las acciones humanitarias de búsqueda y localización de personas dadas por desaparecidas.
El apoyo técnico y financiero de algunas organizaciones como la Oficina del Alto Comisionado de las Naciones Unidas, ha permitido tener un fuerte respaldo en materia de articulación institucional, en el trabajo con organizaciones y contar con su acompañamiento en varios procesos desarrollados en el territorio a través de la construcción colectiva.  
Asimismo, un logro importante ha sido el relacionamiento y articulación de la UBPD con organizaciones sociales, personas buscadoras, encuentros entre líderes regionales y locales para la conmemoración de personas dadas por desaparecidas y el intercambio de información.</t>
  </si>
  <si>
    <t>123. Generar una agenda de relaciones públicas y comunicaciones trimestral con el objetivo de reforzar el posicionamiento y prestigio de la UBPD en la sociedad colombiana, empezando por los lideres y lideresas de entidades que son validadores estratégicos, los gremios, los directores de medios de comunicación, entre otros.</t>
  </si>
  <si>
    <r>
      <rPr>
        <b/>
        <sz val="9"/>
        <color theme="1"/>
        <rFont val="Arial"/>
      </rPr>
      <t>Asesora de Incidencia, relacionamiento y posicionamiento político</t>
    </r>
    <r>
      <rPr>
        <sz val="9"/>
        <color theme="1"/>
        <rFont val="Arial"/>
      </rPr>
      <t xml:space="preserve">:
Se planteó una agenda de posicionamiento y relacionamiento estrategico de la Directora General de la UBPD, que incluye: 1. reuniones y dialogos con funcionarios clave en la Búsqueda de Personas dadas por Desaparecidas, 2. la participación activa y propositiva de la Directora General en articulación con organizaciones de familiares y de derechos humanos en las fechas conmemorativas relacionadas con la desaparición, 3. Realizar 3 pactos regionales de Búsqueda mediaticos en los 3 primeros meses del año. 4. Impulsar la articulación y cooperación con organizaciones de familiares a través del diálogo y la realización de convenios que establezcan compromisos, responsabilidades y tiempos definidos a partir de las solicitudes y acciones humanitarias propuestas por las organizaciones en el marco de los planes regionales de búsqueda. 5. Incrementar relaciones públicas con medios de comunicación, editores y lideres de opinión de interes para la gestión de la UBPD, esto con el objetivo de Potenciar a la Directora General de la UBPD como vocera número 1 como estratega, estadista y servidora pública que lidera la búsqueda de desaparecidos en Colombia, sensibilizar a los medios sobre la necesidad de contribuir en la búsqueda humanitaria y visibilizar la labor de las organizaciones y familias de personas dadas por desaparecidas. </t>
    </r>
  </si>
  <si>
    <t>Se sugiere establecer un cronograma detallado con la agenda que acá se presenta, de tal forma, que se pueda monitorear y hacer seguimiento  durante toda la vigencia. Así mismo, para programar con suficiente antelación los espacios y calendario de la Directora General.</t>
  </si>
  <si>
    <r>
      <rPr>
        <b/>
        <sz val="9"/>
        <color theme="1"/>
        <rFont val="Arial"/>
      </rPr>
      <t>1</t>
    </r>
    <r>
      <rPr>
        <sz val="9"/>
        <color theme="1"/>
        <rFont val="Arial"/>
      </rPr>
      <t xml:space="preserve">. El equipo de incidencia, relacionamiento público y posicionamiento político gestionó una reunión con Daniel Coronell el 28 de mayo en la que la Directora General de la entidad  habló de la competencia de la UBPD en la búsqueda de PDD en razón del conflicto armado, producto de esta reunión se publico la columna sobe desaparición en el marco del Paro Nacional                                                                                               </t>
    </r>
    <r>
      <rPr>
        <b/>
        <sz val="9"/>
        <color theme="1"/>
        <rFont val="Arial"/>
      </rPr>
      <t xml:space="preserve">    2.</t>
    </r>
    <r>
      <rPr>
        <sz val="9"/>
        <color theme="1"/>
        <rFont val="Arial"/>
      </rPr>
      <t xml:space="preserve"> Se gestiona una reunión con la Procuradora General de la Nación en la que se evaluó la situación de las desapariciones en El marco de la protesta social, la necesidad de actuar bajo las garantias de no repetición y se planteó la posibilidad de trabajar mancomunadamente por la busqueda de las PDD en El marco y razón del conflicto Armado.                                                                                                                                          </t>
    </r>
    <r>
      <rPr>
        <b/>
        <sz val="9"/>
        <color theme="1"/>
        <rFont val="Arial"/>
      </rPr>
      <t>3</t>
    </r>
    <r>
      <rPr>
        <sz val="9"/>
        <color theme="1"/>
        <rFont val="Arial"/>
      </rPr>
      <t xml:space="preserve">. Propiciamos un acercamiento entre las organizaciones de la sociedad civil, la FGN y la Defensoria del Pueblo, en El cual las organizaciones de la sociedad civil solicitaron la activación del mecanismo de busqueda urgente.                                                                            4. Apoyamos una reunión con El Comite Internacional de Apoyo a la UBPD con el objetivo de evaluar las garantias de no repetición frente a las desapariciones en el marco de la protesta social.                                                                                                                                                         </t>
    </r>
    <r>
      <rPr>
        <b/>
        <sz val="9"/>
        <color theme="1"/>
        <rFont val="Arial"/>
      </rPr>
      <t xml:space="preserve">    5.</t>
    </r>
    <r>
      <rPr>
        <sz val="9"/>
        <color theme="1"/>
        <rFont val="Arial"/>
      </rPr>
      <t xml:space="preserve"> Desde el equipo de incidencia, relacionamiento público y posicionamiento político se realizó una lista de 40 organizaciones a priorizar según su relacionamiento con la UBPD, a partir de esta lista se han llevado encuentros bilaterales de negociación con diferentes  organizaciones que tienen presencia a nivel  nacional y territorial como FEVCOL, FNEB, CAJAR, CJL, CCJ, COFB, Movice capitulo Bogotá y Capitulo Antioquia, ASFADDES, Reiniciar, Familiares Colombia LF, Mesa de Desapariciones Forzadas de la Coordinación Colombia Europa Estados Unidos; Organizaciones de Buenaventura, Colectivo 16 de Mayo, Hasta encontrarlos, CSPP, Grupo de Familiares en el exterior (Europa, Estados Unidos, Argentina y Uruguay), Equitas y CJYC, estos encuentros tienen como objetivo mejorar el relacionamiento, articular esfuerzos para trabajar en la búsqueda de personas dadas por desaparecidas, mejorar la participación en las acciones humanitarias y los PRB de las buscadoras y los buscadores e impulsar convenios según las necesidades y recursos de la UBPD, que se evaluan con los equipos involucrados en el posible convenio.                                                                                                                                           </t>
    </r>
    <r>
      <rPr>
        <b/>
        <sz val="9"/>
        <color theme="1"/>
        <rFont val="Arial"/>
      </rPr>
      <t>6</t>
    </r>
    <r>
      <rPr>
        <sz val="9"/>
        <color theme="1"/>
        <rFont val="Arial"/>
      </rPr>
      <t xml:space="preserve">. Para los siete pactos Regionales de Búsqueda se realizan reuniones con las Gobernaciones, alcaldias, ministerios públicos y enlaces en territoriales de la CEV y JEP para socializar el Pacto e invitarles a incluir acciones que desde su completencia pueden realizar en los mismos.  </t>
    </r>
  </si>
  <si>
    <t>La agenda para el trimestre presenta importantes relacionamientos con medios de comunicación, con la Procuraduría organizaciones de la sociedad civil, entidades entre otros.
Adicionalmente para trabajar los pactos regionales se trabajó con gobernaciones, alcaldías, ministerio público y entes territoriales.
Recordamos nuevamente la necesidad de aportar las evidencias de las diversas actividades realizadas.</t>
  </si>
  <si>
    <r>
      <rPr>
        <b/>
        <sz val="9"/>
        <color theme="1"/>
        <rFont val="Arial"/>
      </rPr>
      <t xml:space="preserve">Asesora de Incidencia, relacionamiento y posicionamiento político:  </t>
    </r>
    <r>
      <rPr>
        <sz val="9"/>
        <color theme="1"/>
        <rFont val="Arial"/>
      </rPr>
      <t xml:space="preserve">                                                                                                                                                                                                      
1.Acompañar la Jornada virtual de trabajo sobre las acciones realizadas por el Sistema Integral para la Paz (UBPD, JEP y CEV) en lo referente al fenómeno de la desaparición en Distrito de Buenaventura y la generación de articulaciones para la formulación participativa de un plan piloto de búsqueda de personas dadas por desaparecidas en el estero San Antonio. 2. Apoyo a la rendición de cuentas de la UBPD realizada el 12 de agosto de 2021 
2. Reuniones de impulso al convenio entre Familiares Colombia Línea Fundadora y la UBPD.  
3. Acompañar el  VI Foro Internacional “Escuchar las Víctimas en el Exterior”    
4. Acompañar y brindar apoyo a la directora a una reunión en la Corte Constitucional 
5.Brindar apoyo a la Directora General en el relacionamiento con la Jurisdicción Especial para la Paz  
6 Construcción de insumos técnicos y labores de incidencia para la participación de la Directora General e la Audiencia de Medidas Cautelares ordenadas por la JEP en San Onofre. 
7.Bajo el lineamiento de la Directora General y junto a la Subdirectora de Análisis de planeación y localización para la búsqueda, coordine la realización del evento público de entrega de información de los comparecientes de las FARC en el marco de sus obligaciones del caso 01 de la JEP secuestro. 
8. Acompañamiento a la Directora General al Encuentro Nacional de la Estrategia contra las desapariciones forzadas en Cali, en que se presento la priorización estratégica y territorial. 
9. Asistir a la entrega del informe "Rayo de luz sobre las sobras de la impunidad" por parte de la Mesa de Víctimas de Antioquia y otros colectivos al Sistema integral para la paz, acto conmemorativo en el marco del día  internacional contra la desaparición forzada el 30 de agosto. 
10. Reuniones de impulso y relacionamiento al convenio entre OMI Västerås y la UBPD </t>
    </r>
  </si>
  <si>
    <t>Este reporte es igual al entregado en la actividad 117 asociado con articulación de acciones con actores involucrados en la busqueda. Se recomienda tener en cuenta que esta actividad 123 se enfoca en generar una agenda trimestral de relaciones públicas y comunicaciones y en ese sentido lo que se espera en el reporte es que se haga referencia a la agenda establecida y los avances al respecto del posicionamiento y prestigio de la UBPD en la sociedad colombiana.</t>
  </si>
  <si>
    <t xml:space="preserve">Participación de la Directora General en audiencias de la JEP
</t>
  </si>
  <si>
    <t xml:space="preserve">Durante la vigencia se hizo referencia a las acciones desarrolladas en cuanto a relaciones públicas y posicionamiento de la UBPD. </t>
  </si>
  <si>
    <t xml:space="preserve">Se plantea como uno de los grandes retos de la UBPD, el relacionamiento posicionamiento de la UBPD y su mandato, aunque se ha avanzado bastante en el desarrollo de actividades de este tipo y en el cubrimiento en medios de comunciación , redes sociales y conocimiento público de la ciudadanía, el reto sigue siendo todavía enorme y el conocimiento de la entidad es todavía incipiente en diversos ámbitos.  </t>
  </si>
  <si>
    <t>124. Realizar las sesiones ordinarias y extraordinarias para el funcionamiento del Consejo Asesor, con la participación de las organizaciones de la sociedad civil y las instituciones integrantes.</t>
  </si>
  <si>
    <t>Asesora encargada del Consejo Asesor</t>
  </si>
  <si>
    <t xml:space="preserve">La primera sesión del Consejo asesor se realizará la última semana del mes de abril por solicitud de los delegados de la sociedad civil, quienes pidieron ese plazo para poder presentar su plan de trabajo. No obstante, en el mes de marzo (4 y 5) se realizó una jornada de fortalecimiento con los delegados de la sociedad civil, la cual contó con la participación de las Direcciones técnicas y el acompañamiento de la Oficina de Comunicciones y Pedagogía, el segundo día estuvo acompañado por ONU DDHH, con quien la UBPD coordinó para que los delegados pudieran terminar de afinar su plan de trabajo. </t>
  </si>
  <si>
    <t>Actividad de ejecución permanente, se evidencia la progrmación de la sesión ordinaria y la ejecución de reunión extraordinaria, sugerimos poder detallar, si existe, el cronograma esperado de reuniones o la periodicidad de las mismas, así como los participantes, temas y agendas tratadas, las evidencias de dicha información deben ser recolectadas para poder dar cuenta del reporte ante auditorías futuras.</t>
  </si>
  <si>
    <t xml:space="preserve">Se llevo a cabo la 3 y 4 sesión del Consejo Asesor.
La 3 se desarrolló el 23 de abril de forma virtual con los siguientes temas:
De 8:00 a 8:30 a.m.: Saludo y bienvenida al espacio.
De 8:30 a 8:40 a.m.: Verificación quórum.
De 8:40 a 9:10 a.m.: Elección del/la Presidente/a y del/la Vicepresidente/a.
De 9:10 a 9:40 a.m.: Propuesta de las organizaciones de sociedad civil para llevar a cabo la primera sesión del Consejo a nivel territorial.
De 9:40 a 10:10 a.m.: Discusión de la metodología del encuentro territorial a cargo de las organizaciones de sociedad civil.
De 10:10 a 11:20 a.m.: Discusión sobre preocupaciones de las organizaciones de víctimas y familiares de Antioquia, Córdoba y Nariño en relación con la búsqueda de sus seres queridos.
De 11:20 a.m. a 12:05 p.m.: Planes Regionales de Búsqueda. 
De 12:05 a 12:50 p.m.:  Criterios de participación en la búsqueda.
De 12:50 a 1:20 p.m.: Presupuesto de la UBPD. 
De 1:20 a 1:30 p.m.: Cierre.
La 4 sesión se llevo a cabo los días 3 y 4 de junio en la ciudad de Villavicencio, ya que como lo esteblece el Decreto Ley 589 de 2017 al menos una de las sesiones debe desarrollarse en territorio y debe contat con familiares y organizaciones.
Día 1
Mañana
• Exposición de la UBPD sobre cómo se está realizando la búsqueda específicamente en el departamento del Meta, con sus avances y retos.
• Presentación de la UBPD sobre cómo se garantiza la participación de las organizaciones y familiares y explicación de forma práctica sobre cómo las organizaciones y familiares pueden entregar sus solicitudes de búsqueda a la UBPD. Se preverá que los familiares y organizaciones puedan agendar con la territorial de la UBPD encuentros para presentar sus solicitudes de búsqueda.
Tarde
• Espacio en el que la UBPD responderá las dudas que tengan las organizaciones y familiares.
Día  2
Mañana
• Presentación de los avances en la operativización del Plan Nacional de Búsqueda y retroalimentación.
</t>
  </si>
  <si>
    <t>Durante el periodo se llevaron a cabo las sesiones 3 y 4 del consejo Asesor (trimestrales), que como ya se ha presentado son actividades permanentes y periódicas durante el año.
Para el presente reporte se describe la agenda de trabajo de las sesiones y las temáticas trabajadas.
Tambien se evidencia el trabajo en territorio, cumpliendo así lo establecido en el decreto.</t>
  </si>
  <si>
    <t xml:space="preserve">"Una vez se dio la elección de lxs delegadxs de la sociedad civil y de acuerdo a lo establecido en el reglamento del Consejo Asesor, se citó a la sesión de instalación y primer sesión del Consejo Asesor, esta sesión tuvo lugar el 17 de septiembre en el Hotel Tequendama. La agenda de la sesión fue:
1. Verificación del quórum
2. Aprobación del acta anterior
3. Presentación de cada uno/a de los/las delegados/as (cada delegado/a deberá responder en 3 minutos:
cómo su entidad/organización aporta a la búsqueda de las personas dadas por desaparecidas)
4. Elección de la Presidencia y Vicepresidencia
5. Informe del proceso de elección de la organización técnico forense y discusión sobre alternativas para
determinar cómo será esta representación.
Adicionalmente, se realizó una jornada de fortalecimiento con las organizaciones de la sociedad civil, el 16 de septiembre y el 18 de septiembre, también en la ciudad de Bogotá.
En la jornada del 16 se contó con la participación de las Direcciones Técnicas y la Oficina Asesora de Comunicaciones y Pedagogía en donde se abordaron los siguientes tmas:  Qué es humanitario y extrajudicial
·       Proceso de la búsqueda
·       Plan Nacional de Búsqueda
·       Planes regionales de Búsqueda
·       Universo de Personas dadas por desaparecidas
·       Registro Nacional de Fosas, Cementerios, Sepulturas
·       Proyecto de Impulso de Identificación Humana
Participación en la UBPD-lineamientos
Por otro lado, el 18 se contó con la participación del experto Andres Mateus, quien apoyó a los delegadxs de la sociedad en la construcción de su plan de trabajo.
"
</t>
  </si>
  <si>
    <t>Se presenta reporte de la primera reunión ordinaria del consejo Asesor elegido en agosto, describiendo agenda, asistentes y temáticas trabajadas.</t>
  </si>
  <si>
    <t>El 21 y 29 de diciembre se llevó acabo una sesión extraordinaria del Consejo Asesor que tenía como fin la construcción de su plan de trabajo. Como secretaría técnica se coordinó la realización de esta sesión que se llevó a cabo de manera presencial</t>
  </si>
  <si>
    <t>Se presenta reporte de la sesión extraordinaria  del consejo Asesor elegido en agosto, para definición de plan de trabajo.</t>
  </si>
  <si>
    <t>El Principal logro de esta actividad ha sido haber realizado todas sesiones del Consejo Asesor 2020-2021, incluida la sesión territorial de acuerdo a lo establecido en el Decreto Ley 589 de 2017. Adicionalmente, el nuevo consejo Asesor ya tuvo tanto una sesión ordinaria como extraordinaria. Todo lo anterior, en cumplimiento de los tiempos establecidos en el Reglamento. 
 La principal difultad presentada fue la poca aistencia de las entidades a la sesión territorial.</t>
  </si>
  <si>
    <t>125. Fortalecer la articulación con Ministerio de Salud y Unidad para la Atención y reparación Integral a las Víctimas, para la atención psicosocial y acceso a la oferta institucional de estas entidades para las personas que participan en los procesos de búsqueda.</t>
  </si>
  <si>
    <t>Durante el primer trimestre del año 2021 en las labores de articulación interinstitucional con el MINSALUD y la UARIV se desarrolló el primer espacio oficial de la mesa tripartita bimestral. En este espacio se logró avanzar en las orientaciones de reparación integral solicitadas por los familiares y personas que buscan, en algunas respuestas de atención en salud integral y psicosocial, que se centralizaron desde la UBPD. Por otro lado, se abordó la manera más adecuada de formalizar el relacionamiento con MINSALUD, por medio de protocolo o convenio interadministrativo, así mismo, se inició el trabajo sobre la creación del formato del uso y tratamiento de datos para las personas que son remitidas por la UBPD a estas dos entidades para su atención. En el marco de la formulación se habló de la posibilidad de articulación en el desarrollo de las entregas dignas con el MINSALUD. También se logró apertura en la línea de trabajo con esta entidad para la implementación del Plan Nacional de Búsqueda desde su competencia.</t>
  </si>
  <si>
    <t>Los avances y soportes brindan un resultado trimestral en el relacionamiento con estas entidades en el marco de sus competencias. Se espera pueda formalizarse el relacionamiento con MINSALUD mediante un protocolo o convenio interadministrativo, lo cual facilitará dicho relacionamiento.
Finalmente, no se remitió el formato (en construcción) relacionado con el uso y tratamiento de datos para las personas que son remitidas por la UBPD a estas dos entidades para su atención</t>
  </si>
  <si>
    <t>Durante el segundo trimestre del año 2021 en las labores de articulación interinstitucional con el MINSALUD y la UARIV se desarrolló el segundo espacio oficial de la mesa tripartita bimestral. En este espacio se logró avanzar en las orientaciones de reparación integral solicitadas por los familiares y personas que buscan, en algunas respuestas de atención en salud integral y psicosocial, que se centralizaron desde la UBPD. Por otro lado, se avanzó en la protocolización de los acuerdos entre las entidades a partir de la construcción de las propuestas de protocolos de relacionamiento que se encuentran en trámite con estas entidades. Finalmente se construyó y aprobó el formato de autorización de uso y manejo de datos, en los casos donde la UBPD presente alguna de las personas que hace parte de un proceso de búsqueda para atención psicosocial.</t>
  </si>
  <si>
    <t>El avance suministrado permite entender las acciones adelantadas para generar protocolos y formatos que mejoren la atención a las personas que buscan. Este relacionamiento interinstitucional permite establecer una ruta de atención articulada en pro de las familias y personas que buscan.
 Se sugiere eliminar dentro de la carpeta de soportes, el acta remitida para esta validación, lo anterior, considerando que tiene información de las personas que solicitan algún tipo de atención por parte de alguna de las 3 entidades.</t>
  </si>
  <si>
    <t xml:space="preserve"> - Entre los meses de julio y agosto se avanzó en la revisión de comentarios que se realizaron por parte del MSPS al “Protocolo de relacionamiento en el marco de la atención psicosocial y atención en salud integral (física y mental) a familiares que participan en acciones humanitarias de búsqueda entre el Ministerio de Salud y Protección Social y la Unidad de Búsqueda de Personas dadas por Desaparecidas”, así mismo, por parte de la UBPD  se retroalimentó e incorporaron observaciones al documento para ser compartido con MSPS de tal modo que sea revisado y se realicen  los ajustes correspondientes. Finalmente se propuso espacio de reunión para avanzar en la versión definitiva del mismo, por lo cual la UBPD está a la espera de la respuesta del MSPS.
 - En el mes de julio se socializó vía correo electrónico a los equipos territoriales de la UBPD el formato de autorización para el uso y tratamiento de datos personales de familiares y personas que buscan, para el envío de solicitudes en atención psicosocial, salud integral (física y mental) u orientación en reparación integral, con el propósito de poner en marcha la política de uso y tratamiento de datos personales tal como lo establece la Ley 1581 de 2012. En el mes de septiembre se compartió nuevamente con los perfiles de participación de los equipos territoriales el formato de autorización de uso y tratamiento de datos y el memorando del procedimiento al interior de la UBPD para presentar solicitudes de atención psicosocial y en salud integral al MSPS y a la UARIV.
 - Se sostuvo reunión tripartita en el mes de agosto, en este espacio se realizó seguimiento a 36 solicitudes algunas de ellas pendientes por respuesta efectiva de atención psicosocial, es decir confirmar si todo el ciclo ya había finalizado y 1 solicitud de salud física también pendiente por respuesta con el MSPS, con la UARIV seguimiento a 14 solicitudes pendientes por respuesta de orientación en reparación integral y a 4 solicitudes en atención psicosocial (estas 4 solicitudes inicialmente se habían enviado al MSPS pero dicha entidad respondió no tener cobertura para dichas atenciones, por este Ministerio procedió a remitir a la UARIV)
 - Por otro lado, se presentó a las dos entidades propuesta de herramienta para el seguimiento conjunto a las solicitudes que se remiten desde la UBPD y actualización en tiempo real de las respuestas en la atención brindada por estas dos entidades, la cual pretende facilitar y optimizar el seguimiento para la atención efectiva, las dos entidades estuvieron de acuerdo. Sin perjuicio de lo anterior, esta herramienta lo sustituiría las comunicaciones oficiales.
 - Entre los meses de agosto y septiembre se derivaron 8 solicitudes de atención psicosocial al MSPS y 2 solicitudes de orientación en reparación integral a la UARIV, de personas y familiares que adelantan procesos de búsqueda con la UBPD.</t>
  </si>
  <si>
    <r>
      <rPr>
        <sz val="9"/>
        <color theme="1"/>
        <rFont val="Arial"/>
      </rPr>
      <t>Se sugiere establecer una ruta procedimental de atención para que no se repitan reprocesos como el enunciado en el avance cualitativo "...</t>
    </r>
    <r>
      <rPr>
        <i/>
        <sz val="9"/>
        <color theme="1"/>
        <rFont val="Arial"/>
      </rPr>
      <t>a 4 solicitudes en atención psicosocial (estas 4 solicitudes inicialmente se habían enviado al MSPS pero dicha entidad respondió no tener cobertura para dichas atenciones, por este Ministerio procedió a remitir a la UARIV)</t>
    </r>
    <r>
      <rPr>
        <sz val="9"/>
        <color theme="1"/>
        <rFont val="Arial"/>
      </rPr>
      <t>"., o determinar si en el "Protocolo de relacionamiento en el marco de la atención psicosocial y atención en salud integral (física y mental) a familiares que participan en acciones humanitarias de búsqueda entre el Ministerio de Salud y Protección Social y la Unidad de Búsqueda de Personas dadas por Desaparecidas” se encuentran estas pautas de atención para cada entidad. Finalmente, se sugiere realizar un seguimiento periodico posterior a la remisión de las PQB a estas dos entidades, de tal forma, que se pueda verificar que la atención y solicitud fue efectiva.</t>
    </r>
  </si>
  <si>
    <t>En este trimestre se sostuvieron dos reuniones bimestrales de mesa técnica tripartita: el 4 de octubre y el 29 de noviembre con UARIV y MSPS. Con la UARIV se realizó seguimiento en el mes de octubre de 7 solicitudes en orientación administrativa y 3 solicitudes de atención psicosocial, las respuestas que estaban pendientes fueron actualizadas por la UARIV en la base de datos en línea que comparten las tres entidades, se efectuó el cierre de 2 solicitudes de orientación en reparación integral, se reprogramó orientación de otras 2 solicitudes que continuaban pendientes y se acordó actualizar el número de teléfono de 1 persona que aún no han logrado contactar. Así mismo se compartieron 2 solicitudes para orientación con enfoque étnico. En cuanto a las 3 solicitudes de atención psicosocial la entidad remitirá la respuesta cuando los referentes encargados en la UARIV le suministren la información. En el mes de noviembre se realizó seguimiento a 7 solicitudes derivadas por la UBPD a la UARIV: 4 de atención psicosocial y 3 de orientación administrativa. Con 1 de ellas se brindó número de contacto para que el familiar pueda recibir la orientación, con las 2 solicitudes de enfoque étnico, se cierra 1 y la otra queda pendiente dado que se solicitó orientación colectiva para todo resguardo, las de atención psicosocial se cierra 1 y quedan 2 atenciones pendientes. En las dos mesas técnicas se concretó el cierre de 3 solicitudes de orientación administrativa y 1 de atención psicosocial.
 Con MSPS en el mes de octubre se realizó revisión conjunta de 23 solicitudes: 19 de atención psicosocial y 4 en salud física, actualizadas previamente a la mesa técnica por parte de la entidad, en la base en línea para el registro correspondiente, 18 solicitudes cerradas y 5 pendientes por confirmar atención. En el mes de noviembre se realizó seguimiento con el MSPS a 25 solicitudes: 22 de atención psicosocial y 3 en salud física. Si bien se conocía que las personas habían sido atendidas, algunas de ellas estaban pendientes por respuesta efectiva de atención psicosocial, es decir confirmar si todo el ciclo ya había finalizado. En tal sentido se confirmó el cierre de 13 solicitudes de atención psicosocial y en salud física. Con las nuevas solicitudes que se derivaron en el mes de diciembre y las pendientes por respuesta para seguimiento, en la primera mesa técnica del año 2022 se revisarán 12 solicitudes: 5 de atención psicosocial, 1 en salud física y 6 solicitudes de atención psicosocial por conformar atención efectiva.
 Entre los meses de octubre y diciembre se derivaron 2 solicitudes de atención psicosocial al MSPS y 1 de salud física y a la UARIV y 2 solicitudes de orientación en reparación integral, de personas y familiares que adelantan procesos de búsqueda con la UBPD.
  En este trimestre se implementó la propuesta de herramienta para el seguimiento conjunto a las solicitudes que se remiten desde la UBPD y actualización en tiempo real de las respuestas en la atención brindada por estas dos entidades.
 Se socializó con las dos entidades acerca de los acuerdos a los que se llegaron para poder compartir la base de datos en línea que se utilizará en el marco de la Mesa Tripartita. No se debe descargar la base, se debe trabajar en ella siempre en línea respetando la confidencialidad de la información consolidada allí. De igual manera, se informa que únicamente las personas a quienes se les concedió el acceso podrán ingresar. Se recuerda que esta herramienta no sustituirá las comunicaciones oficiales.
 Desde la UBPD se socializa en la mesa técnica sobre las entregas dignas de personas dadas por desaparecidas encontradas en Samaná que se realizarán el próximo año en el rol de dirección y se resalta la importancia de la articulación con las dos entidades para esta acción humanitaria, así como definir las rutas de entrega digna de acuerdo al protocolo de relacionamiento con la UARIV y el documento en construcción con el MSPS. Se convocará reunión con la UARIV una vez se logre avanzar en espacios de trabajo con el MSPS.
 En este cuarto trimestre se sostuvieron varias reuniones, así como espacios de trabajo internos y externos para continuar avanzando en la construcción del protocolo de relacionamiento con el MSPS. El 26 de octubre de 2021 se efectuó reunión preparatoria interna de la UBPD, en ella participaron la subdirectora, directora de la DPCVED, las servidoras de la SGTT responsables junto con otros servidores de la construcción del protocolo, se acordó cronograma de trabajo interno, para proponer espacios al MSPS e invitar a la OAJ de la UBPD, para que pueda apoyar los temas jurídicos que se derivan del documento.
 El 8 de noviembre de 2021 se efectuó reunión con los directivos de las dos entidades MSPS- UBPD con el propósito de coordinar acciones, definir plan de trabajo y cronograma para continuar en la construcción de los lineamientos técnicos que garantizaran la medida de rehabilitación en el marco del PNB, instrumento que formalizará el relacionamiento y/o entendimiento entre la dos entidades, el cual describe el procedimiento que sigue a la derivación de casos de familiares de víctimas de desaparición forzada para su atención desde el PAPSIVI, así como la atención de familiares que participan en acciones humanitarias de búsqueda. 
 El 25 de noviembre se desarrolló reunión con referente temática de enfoque étnico indígena, sobre protocolo de relacionamiento con pueblos indígenas e inquietudes sobre el sistema SISPI del MSPS.
 Entre los meses de noviembre y diciembre se sostuvieron dos espacios de reunión con el MSPS para avanzar en el “Protocolo de relacionamiento en el marco de la atención psicosocial y atención en salud integral (física y mental) a familiares que participan en acciones humanitarias de búsqueda entre el Ministerio de Salud y Protección Social y la Unidad de Búsqueda de Personas dadas por Desaparecidas. En los cuales se dialogó en torno al propósito de sentar las bases para lograr operativizar la medida de rehabilitación en el marco de aquellas proposiciones que le son concernientes del PNB. 
 En la reunión de noviembre el MSPS presentó el componente: generalidades de la Rehabilitación - PAPSIVI MSPS (cómo se hace actualmente) / Plan Nacional de rehabilitación Psicosocial para la Convivencia y la No repetición. Elementos generales y particulares del PNB a tener en cuenta en el propósito de incorporar la medida de rehabilitación en las fases que correspondan del proceso de búsqueda. Por parte de la UBPD se presentó el PNB, así como los planes regionales de búsqueda, el proceso de participación de los familiares en las diferentes fases de la búsqueda y de acuerdo a esto la necesidad de la atención psicosocial y en salud integral (física y mental).
 En el mes de diciembre se desarrolló la segunda sesión de trabajo, encaminada a tratar los asuntos étnicos previstos en el PNB y, también, se explicó cómo estos mismos aspectos se gestionan al interior del MSPS; no se logró finalizar los puntos que se tenían previstos para la reunión, por lo que se acordó dar continuidad con el espacio de acuerdo a las agendas, se explorara en el mes de enero 2022. 
 En el mes de diciembre se socializó de nuevo vía correo electrónico al equipo de la DPCVED el formato de autorización de uso y tratamiento de datos personales de familiares y personas que buscan, para el envío de solicitudes en atención psicosocial, salud integral (física y mental) u orientación en reparación integral, el cual tiene como propósito poner en marcha la política de uso y tratamiento de datos personales tal como lo establece la Ley 1581 de 2012. Así mismo el memorando del procedimiento al interior de la UBPD para presentar solicitudes de atención psicosocial y en salud integral al MSPS y a la UARIV.</t>
  </si>
  <si>
    <t>De acuerdo con los avances reflejados, se evidencia un trabajo articulado con la UARIV y el MSPS, en el cual se realizan revisiones individuazadas de las personas que buscan y han solicitado atención por parte de alguna de estas entidades.
Con relación a la herramienta de seguimiento, se sugiere diligenciar algunos campos en blanco, los cuales registran la fecha en que finalmente fueron atendidas las personas que buscan la atención, así como la columna del "paso siguiente a la atención solicitada".
Se sugiere culminar en el primer trimestre del 2022 el proceso de revisión y aprobación de los protocolos de atención entre la UBPD y estas 2 entidades relacionadas en esta actividad.</t>
  </si>
  <si>
    <t>Se realizaron 5 espacios de articulación con el Ministerio de Salud y Unidad para las Víctimas para hacer seguimiento a las solicitudes realizadas por la UBPD para atención psicosocial, atención en salud integral y asesoría en reparación integral 
 Se avanzó en la construcción de los documentos de protocolos de relacionamiento entre la UBPD y el Ministerio de Salud y a su vez con la Unidad para las Víctimas</t>
  </si>
  <si>
    <t>126. Articular con entidades las acciones requeridas para la entrega e inhumación digna.</t>
  </si>
  <si>
    <t>SGTT, DTIPLB, DTPRI</t>
  </si>
  <si>
    <t xml:space="preserve">En el marco de las coordinaciones y articulaciones interinstitucionales para las entregas dignas a realizar en el 2021, se continúa con el relacionamiento con el GRUBE de la Fiscalía General de la Nación, con el CICR y con la Unidad para las Víctimas y el Ministerio de Salud, para la atención psicosocial que se requiera en el marco de estas acciones. </t>
  </si>
  <si>
    <t>Los soportes y avance cualitativo permiten evidenciar el desarrollo de acciones humanitarias planificadas y puesta en marcha. 
Se sugiere para las actas de reunión omitir los datos de las personas que son buscadas o que están próximas a ser entregadas dignamente, lo anterior, con el animo de prevenir riesgos de seguridad o confidencialidad dentro del proceso de búsqueda.</t>
  </si>
  <si>
    <t>En el segundo trimestre del año 2021 la Unidad de Búsqueda de Personas Dadas por Desaparecidas UBPD, ha adelantado acciones de articulación interinstitucional para el desarrollo de entregas dignas con el GRUBE de la FGN, el CICR, el Instituto Nacional de Medicina Legal y Ciencias Forenses, la Unidad para la Atención y Reparación a las Víctimas y el Ministerio de Salud.</t>
  </si>
  <si>
    <t>Se sugiere incluir dentro del avance cualitativo que tipo de dificultades o logros han generado estos relacionamientos entre entidades. Esto permite dar un contexto y promover acciones de mejora hacia el futuro.
 Finalmente, se sugiere estandarizar las actas de reunión desarrolladas, incluyendo consecutivos, entre otros campos relevantes.</t>
  </si>
  <si>
    <t>En el tercer trimestre del año 2021 la Unidad de Búsqueda de Personas Dadas por Desaparecidas - UBPD, ha adelantado acciones de articulación interinstitucional para el desarrollo de entregas dignas con el GRUBE de la FGN, el Instituto Nacional de Medicina Legal y Ciencias Forenses y la Unidad para la Atención y Reparación Integral a las Víctimas. 
La UBPD, desde la SGTT, la DTIPL y la DTPCVED ha tenido una permanente participación en la mesa técnica de seguimiento al convenio 030, con la Dirección de Políticas y Estrategia de Paz, y el GRUBE de la Fiscalía General de la Nación. Sin embargo, cada vez es más necesario estabilizar e institucionalizar la realización de la micro mesa para Entregas Dignas, pues este espacio permitiría agilizar el seguimiento a las entregas, armonizar los tiempos de las dos entidades y programar con tiempo las acciones de articulación de los Equipos Territoriales y los Fiscales, e incidir para el acceso a información de fondo lo cual permita a la UBPD cumplir con su competencia frente a las entregas dignas.  
También se vienen registrando reuniones en el nivel territorial con la Fiscalia para la preparación de las entregas a realizar, estas articulaciones cuentan a su vez con el acompañamiento de los referentes de entregas dignas de la DTPCVED</t>
  </si>
  <si>
    <t>Los soportes y avance cualitativo permiten evidenciar el desarrollo de acciones de articulación con el GRUBE, el INMLCF y el CICR, no obstante, de acuerdo con las dificultades enunciadas, se sugiere realizar una mesa de trabajo inter direcciones y la SGTT para establecer acciones que permitan identificar la mejor forma para estabilizar e institucionalizar la micro mesa para Entregas Dignas.</t>
  </si>
  <si>
    <t>En el cuarto trimestre del año 2021 la Unidad de Búsqueda de Personas Dadas por Desaparecidas - UBPD, ha adelantado acciones de articulación interinstitucional para el desarrollo de entregas dignas con el GRUBE y Políticas Publicas de la FGN, el Instituto Nacional de Medicina Legal y Ciencias Forenses y la Unidad para la Atención y Reparación a las Víctimas. 
 Para dar inicio a la coordinación de las citadas Entregas Dignas, se presentó y revisó las SB/CASOS, en la Mesa Técnica (en el espacio de seguimiento al convenio 030 Entre la FGN y la UBPD. Espacio liderado por la Subdirección General de la UBPD, y el Grupo de Políticas Publicas y Estrategia de Paz y el GRUBE – FGN. Las solicitudes fueron presentadas en algunos momentos por los referentes de Entregas Dignas, y en otros por los ET a cargo de las Entregas.</t>
  </si>
  <si>
    <t>Frente a la dificultad presentada, se sugiere incluir en el documento de protocolo (en construcción) de entregas dignas, algunas acciones puntuales que permitan mejorar los tiempos de respuesta y el relacionamiento entre entidades. Así mismo, establecer compromisos y flujos de respuesta para las próximas entregas dignas.</t>
  </si>
  <si>
    <t>Logros
 En el marco del relacionamiento con el GRUBE de la Fiscalía General de la Nación, se tomo la decisión de hacer una mesa que revisara únicamente el tema de entregas dignas y se le hiciera seguimiento a este tema a partir de este espacio, en 2021 se realizaron cinco mesas de este tipo
 Se avanzó en la construcción de un documento protocolo de entregas dignas de la UBPD, que orientará el relacionamiento interinstitucional relacionado con las entregas dignas 
 Dificultades
 Es necesario mejorar el relacionamiento con la Fiscalía General de la Nación para que la UBPD pueda cumplir con las acciones que debe adelantar en el marco de las entregas dignas</t>
  </si>
  <si>
    <t>127. Desarrollar una agenda de diálogo y trabajo para involucrar a la Comunidad Internacional en la búsqueda de personas dadas por desaparecidas.</t>
  </si>
  <si>
    <t>Se avanzo en la fase precontractual (estudios previos) para la contratacion de la sistematización de entrevistas a representantes de la comunidad internacional sobre la receptividad y percepción de la UBPD realizadas en noviembre y diciembre de 2020. Como soportes de la actividad se cuenta con los Estudios Previos que soportan el proceso de selección del contratista.
 Se organizó y preparo intervención de la Directora de la UBPD para una sesión de los representantes del SIVJRNR ante la Comisión de Derechos Humanos del Parlamento Europeo, para informar sobre los avances, retos y desafios de la implementación de la Unidad y general retos del Acuerdo de Paz y la implementación del Sistema de Justicia Transicional (Enero 27 de 2021) . Como soportes de esta actividad se cuenta con: •Presentación power point y traducción de la misma., Ficha técnica definitiva con la descripción del evento y resumen de los resultados de cada mecanismo y puntos de articulación del Sistema.
 Se organizó la Primera Jornada de trabajo con la comunidad internacional -Presentación de balance UBPD – 2020, Proyecciones 2021 (Universo, RNFC y PRB) y lanzamiento Pacto por la Búsqueda, el pasado 23 de marzo en el que también participaron Embajadores, Jefes de cooperación internacional y representantes de agencias de Naciones Unidas, agencias de cooperaciión internacional, organismos y ONG´s internacionales; así como entidades estatales y del gobierno nacional, para presentar el balance de 2020, retos y prioridades estratégicas 2021 y contribuciones de la cooperación internacional durante el 2020. 
 Para esta sesión se tienen como soportes: Agenda metodologica de la jornada, Presentación de power,
 * Memoria del evento y listado de asistencia y Infografía de respaldo con resultados proyectos de cooperación internacional y alianzas.
 Se organizó reunión con representantres del Grupo de Acompañamiento Internacional del Acuerdo de Paz para UBPD (Embjada de Suecia, ICMP y CICIR) para avanzar en los acuerdos de trabajo y seguimiento a invitación a unirse a jornadas del Pacto por la Búsqueda y otras acciones de acompañamiento. Como soporte de la actividad se cuenta con la agenda de la reunión, acta y listado de asistencia.</t>
  </si>
  <si>
    <t xml:space="preserve">Se tiene un fuerte componente de actividades reportadas, encaminadas a involucrar a la comunidad internacional en la búsqueda de personas dadas por desaparecidas, consideramos importante impulsar las acciones de sistematización de entrevistas, pues es una actividad pendiente desde la vigencia anterior.  Agradecemos poder informar detalladamente las fechas esperadas de esta actividad, así como obstáculos o inconvenientes en su desarrollo.
¿Es posible crear o proyectar una agenda previa para poder conocer las actividades principales en cada periodo?, claramente sujeta a cambios y/o circunstancias diferentes, pero que facilite y organice tanto la ejecución como el seguimiento de estas acciones?  en caso de tenerla, puede ser un elemento importante de reporte.
</t>
  </si>
  <si>
    <t>1. Como avance para el periodo de reporte se avanzó en la sistematización de entrevistas, se entregó el informe final  de sistematización de entrevistas a representantes de la comunidad internacional sobre valoración de la receptividad y percepción de la UBPD. Se espera en el tercer trimestre de 2021, la jornada de socialización de informe ante la Dirección General.
Con el fin de involucrar a la Comunidad Internacional en la búsqueda de personas dadas por desaparecidas y desarrollar un dialogo fluido con la comunidad internacional se adelantaron para el periodo de reporte las siguientes acciones.
2.        Agencia de Cooperación de Extremadura
Se realizaron 3 reuniones de identificación de necesidades y posibles apoyos: Fortalecimiento técnico para la búsqueda e identificación; búsqueda en frontera; trabajo con el Sistema integral; participación de organizaciones de familiares de PDD radicados en Europa.
3.        USAID
Se sostuvo 1 reunión con la Dirección y los directores de los programas de USAID para presentar necesidades y posibles apoyos. 1 reunión complementaria para dar más insumos sobre necesidades. 
4.        Unión Europea
Se realizó 1 reunión con la Embajadora, el jefe adjunto y el encargado de cooperación para hacer un balance de la cooperación, identificar necesidades y posibles apoyos.
5.        Suecia
Se realizó 1 reunión con la Embajadora, el encargado de cooperación para hacer un balance de la cooperación, identificar necesidades y posibles apoyos. 
6.        GRUC 
Se participo en 1 reunión con 60 asistentes de cooperación para presentar los logros y desafíos de la UBPD, la CEV y la JEP, así como los del Sistema Integral. 
7.        MPTF / PNUD / ACNUDH
Se sostuvieron reuniones para perfilar un nuevo proyecto para el MPTF y la participación de las agencias.
8.        OACNUDH
Coordinación Pactos Buenaventura y Caquetá; Negociación participación en MPTF II; Reunión de balance de la cooperación.</t>
  </si>
  <si>
    <t xml:space="preserve">Finalmente se desarrolló la actividad de sistematización de entrevistas, pendiente desde la vigencia anterior.
Igualmente se avanzó en el informe y se espera poder presentarlo en el siguiente periodo.
Se presentaron también bastantes actividades de avance con el objetivo de involucrar a la comunidad internacional en el proceso de búsqueda.
Las evidencias dan cuenta de las actividades reportadas.
</t>
  </si>
  <si>
    <t>Con el fin de involucrar a la Comunidad Internacional en la búsqueda de personas dadas por desaparecidas y desarrollar un dialogo fluido con la comunidad internacional para el periodo de reporte se avanzó:
 1. Se organizaron reuniones de alto nivel con representantes del Gobierno y organizaciones de EEUU, se elaboraron insumos de alto nivel (se construyó ficha preparatoria de perfiles de las personas, antecedentes de la reunión, proyectos apoyados por USAID y cifras de avance de la UBPD).
 2. Preparación de la Segunda jornada de trabajo con la comunidad internacional sobre el PNB y PRB. (propuesta metodológica para evento):
 Agenda; temáticas a tratar, presentación borrador con temáticas, necesidades a ser cubiertas por el equipo OACP, propuesta de embajadas y agencias de cooperación a ser invitadas.
 Se envió invitación desde la Dirección General a 61 personas de la Comunidad Internacional, correspondiente a 6 Agencias de Cooperación, 13 Embajadas, 7 Agencias del Sistema de Naciones Unidas y 5 Organizaciones Internacionales.</t>
  </si>
  <si>
    <t>Es una actividad de gestión permanente, presenta reporte de actividades con el gobierno y organizaciones de EEUU y el avance se detalla en documentos conjutos con USAID (Ficha).
 Adcionalmente se presenta el documento de propuesta de agenda para segunda jornada de trabajo con comunidad internacional.
 Los soportes dan cuenta de las actividades planteadas.</t>
  </si>
  <si>
    <t>Con el fin de involucrar a la Comunidad Internacional en la búsqueda de personas dadas por desaparecidas y desarrollar un dialogo fluido con la comunidad internacional para el periodo de reporte se avanzó:
 1. El 19 de octubre se realizó la Segunda jornada de trabajo con la comunidad internacional sobre los avances y prioridades estratégicas del trabajo humanitario y extrajudicial de la UBPD con representantes de 19 organizaciones entre las que se destacan embajadas, el Sistema de Naciones Unidas en Colombia, centros de pensamiento y el sector de cooperación del Gobierno nacional:
 • Agencias de cooperación: USAID, AECID y GIZ.
 • Embajadas: Irlanda, Países Bajos, Noruega, Suecia y Suiza
 • Sistema de Naciones Unidas: MPTF, Misión de Verificación, ONUDDHH y PNUD 
 • Centros de Pensamiento: Instituto Colombo-Alemán para la paz CAPAZ e Instituto Kroc.
 • Otros Cooperantes: ICTJ, CICR Mapp-OEA.
 • Gobierno Nacional: APC y DNP
 2. La Directora sostuvo reuniones con representantes de agencias y embajadas para impulsar el apoyo a la UBPD. En este sentido, durante el cuarto trimestre 2021 se llevaron a cabo los siguientes encuentros: 
 • 04/10/2021- Reunión con Jefe de Misión de la MAPP OEA.
 • 23/11/2021- Reunión con Agencia Española de Cooperación Internacional para el Desarrollo –AECID.
 • 14/12/2021 – Reunión con el Instituto Kroc.
 • 15/12/2021 - Reunión con el Embajador de la República de Argentina.
"1.1 Presentación _PRIORIDADES ESTRETEGICAS Y AVANCES
 1.2 Fotos evento 19 octubre
 1.3 Notas de Prensa_avances y prioridades de su tarea humanitaria y extrajudicial – UBPD
 2.1 Ficha de reunión con Jefe de Misión de la MAPP OEA.
 2.2 Ficha de reunión con Agencia Española de Cooperación Internacional para el Desarrollo –AECID.
 2.3 Ficha de reunión con el Instituto Kroc.
 2.4 Ficha de reunión con el Embajador de la República de Argentina."</t>
  </si>
  <si>
    <t>Actividad de gestión permanente, presenta reporte de actividades con numerosas organizaciones, embajadas, naciones unidas, centros de pensamiento etc...
 Los soportes dan cuenta de las actividades planteadas.</t>
  </si>
  <si>
    <t>Se logró la articulación de diferentes actores que confluyen en la búsqueda no solamente la Unidad, sino organizaciones de la sociedad civil y organismos de cooperación internacional.  Finalmente, desde el proceso de cooperación se logró apoyar directamente los planes regionales de búsqueda, visibilizando así la intención de la Unidad de dirigir las acciones focalizadamente en territorio.</t>
  </si>
  <si>
    <t>128. Formular y hacer seguimiento a acuerdos, convenios, proyectos y alianzas con actores de la Cooperación Internacional para apoyo al PNB y PRB.</t>
  </si>
  <si>
    <t>Asesora en temas de incidencia, relacionamiento público y posicionamiento político, SGTT</t>
  </si>
  <si>
    <t>1. Se adelanta actualización y ajustes a la matriz de oferta y demanda. 
 2. Se adelantan mesas técnicas con dependencias y socio implementador para la formulación de nuevo proyecto ante el Fondo Multidonante de Naciones Unidas para apoyar articulaciones con OSC.
 •Se realizó reunión el 20 de enero con la Asesora de la Dirección General para tratar ideas e insumos para la formulación del proyecto con el MPTF para la Unidad y previas a la reunión con el PNUD.
 •El 09 de febrero se realizaron reuniones previas para revisar la de identificación de organizaciones potenciales y enfoque para proyectar la nota concepto y construir el proyecto.
 •El 11 Y 19 de febrero se realizaron reuniones con el PNUD, para compartir la idea de proyecto para efectos de avanzar y trazar un cronograma de elaboración de la nota concepto y del proyecto y su presupuesto completos.
 •17 de febrero se llevó a cabo primera reunión con las dependencias misionales, a fin de presentarles el resultado del análisis de la Dirección General, acerca del posible enfoque temático propuesto, componentes, territorios, socios y OSC involucradas.
 •El 23 de febrero se llevó a cabo el Taller de formulación de proyecto al MPTF.
 •El 25 de febrero se llevó a cabo el Taller priorización PRB Formulación MPTF.
 3. Se adelantaron las mesas técnicas con dependencias, socio implementador y aliado (OSC), y seguimiento a la implementación de proyecto Colombia Transforma - Fundación Progresar.
 •Se suscribieron la Carta de Compromiso y el DSI por parte de la UBPD.
 •Se realizó la formulación del proyecto, y se encuentra preaprobado por parte de Colombia Transforma.
 •El proyecto se aprobó por parte del Cooperante COL 376-2021.
 •Se realizo la reunión de instalación e inicio del proyecto entre Colombia Transforma, UBPD y la Fundación Progresar, e inicio de actividades de cara la construcción del producto No. 1
 •Se realizo reunión de seguimiento entre la Coordinadora Cúcuta y la Fundación, recomendaciones para el Producto No.1
 4. Se adelantaron Mesas técnicas con dependencias, DNP y KFW para definición de TDR de Consultoría para la formulación de nueva consultoría financiada por el Banco KFW Alemania en el marco de acuerdos con el DNP.
 5. Se adelanto una reunión con AECID para la exploracion de posibilidades de apoyo de la AECID para acciones en territorio.
 6. Se ha realizado reuniones técnicas de seguimiento con dependencias implementadoras al Piloto de sistematización de información para el RNFC y otras acciones de pedagogía en el marco del Programa Justicia para una paz Sostenible (USAID - Chemonics), Se llevó a cabo la presentación de avances y resultados de los proyectos de RNFCS, pedagogía círculos de Saberes, e Impulso a la Identificación.
 7. Se ha realizado Reuniones técnicas de seguimiento con dependencias implementadoras al proyecto de apoyo al PRB Magdalena Medio Caldense (Agencia Catalana de Cooperación y PNUD), se llevó a cabo la presentación de informes de avance y ruta a seguir en el 2021.
 8. Se ha realizado Reuniones técnicas de seguimiento con socios implementadores (Comités), al proyecto de Articulación territorial, estrategia de comunicaciones y pedagogía y protección del SIVJRNR (MPTF - PNUD / OIM), se llevó a cabo la presentación de informes de ejecución.
 9. Se realizaron informes de ejecución trimestral de Seguimiento a ficha de Estrategia de Comunicaciones y Pedagogía (OIM/USAID).
 10. Se realizaron informes de ejecución trimestral (los avances y logros) de Seguimiento a ficha Planeación Estratégica Enfoque Adaptativo y Cultura Organizacional (OIM/USAID).
 11. Se realizaron reuniones técnicas de seguimiento con dependencias implementadoras, al proyecto MOVICE Antioquia - Cementerio El Universal, se realizó la presentación de los resultados y entrega del Informe Final ante el cooperante y UBPD.
 12. Se realizaron Reuniones preparatorias para la formulación de nuevas propuestas para apoyo Diakonia Suecia.
 13. Se realizaron Mesas técnicas para la formulación nueva ficha OIM (Elección Consejo Asesor), se realizó el envío a OIM de la Ficha de Fortalecimiento del Proceso Autónomo de Elección de los delegados/as de la Sociedad Civil al Consejo Asesor de la UBPD y se adelantó el alistamiento administrativo (preparación de TDR) y procesos contractuales.
 14, Se realiza seguimiento al desarrollo de la ficha de apoyo a la impleentación del Plan Regional Caquetá Norte y se encuentra en proceso de selección de personal contratado para el desarrollo de acciones en 4 municipios del Norte del Caquerá para la documentación de información sobre cementerios comunitarios.
 Se espera en el próximo trimestre del año identificar resultados concretos de los proyectos como las contribuciones a losPlanes Regionales de Búsqueda y el Plan Nacional de Búsqueda. El mayor desafio es que se establezzcn condiciones de coordinación interna para el seguimiento de los proyectos especialmente en las tres direcciones misionales y equipos territoriales que hacen implementación de los proyectos.</t>
  </si>
  <si>
    <t>Se obtiene un avance en detalle de las actividades realizadas en el periodo.  Es necesario relacionar y tener organizados los soportes de evidencia de dichas acciones ante posiblesd auditorías.
Es posible aclarar la diferencia de la presente actividad y la actividad 38? podrían vincularse?</t>
  </si>
  <si>
    <r>
      <rPr>
        <sz val="9"/>
        <color theme="1"/>
        <rFont val="Arial"/>
      </rPr>
      <t xml:space="preserve">1.        Se avanzó en la elaboración de nota concepto para la formulación de nuevo proyecto ante el Fondo Multidonante de Naciones Unidas para apoyar articulaciones con OSC.
El 28 de abril se realizó reunión de priorización de Planes regionales, con la subdirección técnica y territorial.
El 30de abril el Equipo de Cooperación elabora y envía la nota Concepto al PNUD. (Se está a la espera de la aprobación del comité técnico).
2.        En el Seguimiento e implementación de proyecto Colombia Transforma - Fundación Progresar, el 19 de abril se entregó el segundo producto pactado y el 16 de junio se entregó el tercer producto pactado.
3.        Formulación de nuevo proyecto de apoyo a un PRB (OIM/USAID), el 28 de abril fue enviada la primera versión de la ficha de Apoyo a los PRB Meta y Buenaventura.
La  ficha fue aprobada por OIM, 29 de abril 2021.
El 25 de mayo se envío a OIM la solicitud de compra con las especificaciones técnicas de los computadores establecidos en la ficha.
Se participo en reuniones con OIM para hacer revisión de las actividades y presupuesto del proyecto.
4.        Se desarrollo Mesas técnicas con dependencias responsables y aliado para la Formulación nueva fase de apoyo del Programa Propaz II de la GIZ Alemania.
El 30 de abril se llevó a cabo espacio entre la Directora de la UBPD, en conjunto con el equipo de Cooperación y Alianzas, y la GIZ con el fin de conversar sobre los nuevos ejes temáticos de ProPaz II y las posibilidades de trabajo conjunto, lo cual permitió que la UBPD pudiera definir las líneas de trabajo priorizadas.
El día 6 de mayo la UBPD emite carta a la GIZ en la que informa la definición de las líneas y actividades priorizadas para el trabajo conjunto entre las entidades.  
Posteriormente, el día 21 de mayo se llevó a cabo un espacio de conversación entre la GIZ y las direcciones misionales y equipos territoriales en la que se identificaron las posibles acciones a desarrollar en el marco de las líneas estratégicas priorizadas por la Dirección general, resultado de la cual se construyó un mapa de cooperación con esta información. El mapa de cooperación mencionado se encuentra siendo revisado por la Directora general de la UBPD.
5.        En el Seguimiento al proyecto de apoyo al PRB Magdalena Medio Caldense (Agencia Catalana de Cooperación y PNUD), el 4 de abril se llevó a cabo la segunda mesa técnica de seguimiento y el 25 de junio se llevó a cabo la tercera mesa técnica de seguimiento.
6.        En el Seguimiento a la ficha Planeación Estratégica Enfoque Adaptativo y Cultura Organizacional (OIM/USAID), se gestionó la radicación de cuenta de cobro con corte al mes de abril 2021.
Se gestionó OtrosSí por dos meses, de las 2 consultoras del componente de Cultura Organizacional. Fecha fin 30/06/2021.
7.        En el Seguimiento a la Ficha Política de cuidado (OIM-USAID y Embajada Suiza), el 26 de abril se llevó a cabo la reunión de inicio reunión entre la Embajada de Suiza-OIM-UBPD (CPP y CNV) respecto del proyecto “Desarrollo de la estrategia de cuidado con énfasis en la comunicación empática basada en la metodología de la Comunicación No violenta”.
8.        Se realizó la Formulación de nuevas propuestas para apoyo Diakonia Suecia.
El 28 de junio se notificó la aprobación de dos proyectos por 150 mil coronas suecas cada uno.
Se espera para el 06 de julio realizar una reunión con el cooperante para definir ruta a seguir.
9.        En cuanto al Monitoreo Mapa de riesgos de gestión, El 23 de abril se cargó la evidencia y/o soportes de las acciones de tratamiento y de la ejecución de los controles, correspondientes al Monitoreo mapa de riesgos de gestión 2021 pertenecientes al Equipo de Cooperación.
10.        En cuanto al Monitoreo Plan Anticorrupción y  Mapa de riesgos de corrupción, el 26 de Abril se realizó un recordatorio al equipo de Cooperación, sobre el reporte _ 1° Cuatrimestre 2021_ Reporte Riesgos Anticorrupción _ Cooperación.
</t>
    </r>
    <r>
      <rPr>
        <b/>
        <sz val="9"/>
        <color theme="1"/>
        <rFont val="Arial"/>
      </rPr>
      <t xml:space="preserve">
Asesora Incidencia
</t>
    </r>
    <r>
      <rPr>
        <sz val="9"/>
        <color theme="1"/>
        <rFont val="Arial"/>
      </rPr>
      <t>1. Se acompaña la formulación de la Nota concepto para el MPTF para fortalecer la participación de OSC en cuatro PRB priorizados (Pacifico Sur, Alto y Medio atrato, Buenaventura y Oriente Antioqueño)                                                                                                                                2. Se acompaña reuniones con ICMP en el marco de los programas de pequeñas Subvenciones, por medio del cual se finanzan organizaciones de interes en el trabajo de la UBPD y por medio de los cuales se ha podido establecer una articulación entre Organizaciones, ICMP y UBPD</t>
    </r>
  </si>
  <si>
    <t>Nuevamente se presenta un detalle importante de numerosas actividades de  formulación y seguimiento a acuerdos y convenios y se presentan las evidencias soporte de dichos avances, desagregadas en implementaciones de proyectos, mesas técnicas de trabajo, formulación de nuevos proyectos etc...</t>
  </si>
  <si>
    <t>En el periodo de reporte y para dar respuesta a las actividades del Plan de Acción 2021, el Equipo de Cooperación, realizó las siguientes acciones:
 1. Formulación, Seguimiento a proyectos, convenios, acuerdos y alianzas. (Matriz de seguimiento de proyectos, Actas de reunión del equipo de cooperación, en los cuales de se realiza el seguimiento mes a mes y se informa del estado de avance de las acciones semanales que desarrolla el equipo de cooperación).
 2. Socialización de documento pedagógico para servidores de la UBPD sobre el proceso y procedimiento de cooperación internacional y alianzas (Presentación Cooperación y Alianzas_Inducción).</t>
  </si>
  <si>
    <t>Se presenta el avance en cuanto a la formulación y seguimiento de convenios de la UBPD, esta información se complementa con el avance del indicador 22 de Plan de Acción que reporta 3 conveniosy/o acuerdos detallados y el trabajo adelantado en otros dos para dar cumplimiento.
 los soportes dan cuenta de un amplio número de reuniones de seguimiento y trabajo conjunto.</t>
  </si>
  <si>
    <t>En el periodo de reporte y para dar respuesta a las actividades del Plan de Acción 2021, el Equipo de Cooperación, realizó las siguientes acciones:
 1. Registro de Formulación, Seguimiento a proyectos, convenios, acuerdos y alianzas. (Matriz de seguimiento de proyectos).
 2. Reportes de ejecución al cooperante (OIM).
 3. Formulación del proyecto “Apoyo a la búsqueda de personas dadas por desaparecidas en el contexto y en razón del conflicto armado en Colombia en el marco de los Planes Regionales del Centro y Oriente del Cauca” presentado a AEXCID. 
 4. Formulación MPTF e implementación del proyecto de Fortalecimiento de la estrategia de búsqueda de la UBPD, mediante el apoyo a la implementación de los Planes Regionales de Búsqueda.
 5. Se cuenta con actas de reuniones semanales del equipo de cooperación en las cuales se realiza el seguimiento mes a mes y se informa del estado de avance de las acciones semanales que desarrolla el equipo de cooperación.
1. Matriz de seguimiento de proyectos.
 2. Informe trimestral de seguimiento a proyectos implementados con la OIM con apoyo de USAID.
 3. Documento proyecto AECID registrado ante el cooperante. 
 4. Documento formato documento de proyecto fondo multidonante de las naciones unidas para el sostenimiento de la paz.
 5. Actas de reuniones del equipo de cooperación 2021</t>
  </si>
  <si>
    <t>El reporte se relaciona directamente con el indicador 22 "Acuerdos con entidades nacionales e internacionales para la operativización del Plan Nacional de Búsqueda"; el cualfinaliza la vigencia en estado óptimo, al cumplir con los 5 acuerdos/convenios proyectados con organizaciones nacionales e internacionales en apoyo al Plan Nacional de Búsqueda, incluso reportando actividades en torno a avances de otros convenios que se encuentran en desarrollo, lo cual fortalece a la UBPD en su rol como lider y entidad coordinadora de la búsqueda de personas dadas por desaparecidas durante y en razón del conflicto armado, ante diferentes actores tales como entidades territoriales, organizaciones nacionales e internacionales articulandolas a travès del Plan Nacional de Búsqueda.  Se presentan los soportes adecuados que garantizan el cumplimiento de lo reportado.</t>
  </si>
  <si>
    <t xml:space="preserve">La principal dificultad con la que se enfrentaron las diferentes actividades para el cumplimiento del indicador, fue la articulación al interior de la Unidad con las dependencias, con mayor énfasis, en el trabajo desarrollado con la SGTT y los territorios; afortunadamente, finalizando el objetivo, este mismo esfuerzo se puede entender como uno de los principales logros alcanzados.   Como logro a destacar se pudieron establecer alianzas con nuevos cooperantes, que previamente no conocían o participaban de la misionalidad de la UBPD, por ejemplo con la Agencia Extremeña de Cooperación y la Agencia Catalana de Cooperación. </t>
  </si>
  <si>
    <t>129. Participar en el equipo que lidera la Fase 2 de operativización y costeo del PNB.</t>
  </si>
  <si>
    <t>Durante el primer trimestre del 2021, el equipo de PNB ha realizado las siguientes actividades para la construcción participativa del PNB:
1. Elaboración de la propuesta metodológica para la implementacion de los eventos
2. Definición de fechas y lugares para la realizacion de los encuentros participativos
3. Identificacion de las organizaciones y entidades que participaran en los espacion participativos
4. Reuniones bilaterales con actores claves para acuerdos preliminares (4 reuniones realizadas)</t>
  </si>
  <si>
    <t>La SGTT ha tenido una participación activa en la consecución del plan de trabajo elaborado para la implementación del Plan Nacional de Búsqueda. Frente a esto, se sugiere que la SGTT evalue la forma de articular el Plan Nacional de Búsqueda y todas las acciones humanitarias realizadas hasta ahora por la UBPD, de tal forma, que se cuente con una linea base y no que se entienda que la implementación está iniciando desde ceros.</t>
  </si>
  <si>
    <t>Actualmente la UBPD se encuentra adelantando la fase II del PNB, la cual consiste en proponer la ruta de operativización de lo dispuesto en el PNB. Este es un proyecto que se encuentra en cabeza de la Dirección General y de la SGTT de la UBPD. Consiste fundamentalmente en identificar: i) los responsables de las estrategias y líneas de acción del PNB; ii) las prioridades y las metas en el corto y mediano plazo; iii) los cronogramas generales de implementación del PNB; iv) la estimación de los costos que la implementación del PNB implica; y v) los mecanismos de seguimiento y evaluación.
 Para lograr este fin, en el marco de la fase II del PNB, se ha aprobado un plan de trabajo que incluye tres momentos de participación: i) reuniones bilaterales con entidades y organizaciones estratégicas; ii) encuentros participativos amplios con familiares, allegados, organizaciones y comunidades; iii) encuentros de validación de los acuerdos suscritos. Es preciso señalar que para este periodo se avanzó en los encuentros participativos segun el cronograma previsto</t>
  </si>
  <si>
    <t>La SGTT ha tenido un rol importante para materializar la segunda fase de operativización del Plan Nacional de Búsqueda. Frente a esto, se sugiere incluir el porcentaje de avance para la operativización del PNB en el seguimiento cualitativo del siguiente trimestre y establecer líneas base para que la UBPD y demás partes interesadas conozcan su estado y porcentaje de avance.</t>
  </si>
  <si>
    <t>Se participó de la realización de 4 reuniones presenciales para el Plan Nacional de Búsqueda con las tres direcciones técnicas y una con los equipos territoriales, lo que permitió reflexionar frente a los criterios de priorización y las zonas geográficas. Como resultado del encuentro con los equipos territoriales se realizó un ejercicio con las coordinaciones para revisar y ajustar los territorios priorizados Vs las dinámicas de territorio, lo que permitió tener una priorización territorial que incluyera este importante aspecto.</t>
  </si>
  <si>
    <t>Se sugiere validar las subregiones priorizadas para el corto y mediano plazo a los municipios de cobertura que actualmente tienen los Planes Regionales de Búsqueda, incluyendo los que se tienen programados para formular en el 2022 y 2023. Finalmente, se informa, que no se reportaron avances cualitativos frente a los costos y el método utilizado para costear el Plan Nacional de Búsqueda.</t>
  </si>
  <si>
    <t>Con un equipo líder del PNB y los consultores se avanzó en:
 i. Un documento de priorizacion de estrategias
 ii. Un documento de pririzacion de territorios a intervenir con las estrategias a mediano y corto plazo
 iii.El primer borrador de un documento integrado de la fase II de operativizacion del PNB.
 iv. Una bateria de indicadores del PNB
 v. Una herramienta para el seguimiento del PNB</t>
  </si>
  <si>
    <t>Se sugiere establecer una linea base para iniciar a medir los indicadores formulados para el PNB, lo anterior, considerando que ya existen avances cuantitativos en los Planes Regionales de Búsqueda y en medidas cautelares implementadas.
Finalmente, se informa, que no se reportaron avances cualitativos frente a los costos y el método utilizado para costear el Plan Nacional de Búsqueda.</t>
  </si>
  <si>
    <t>Se logró cumplir con la actividad en mención. El equipo que lidera la fase 2. del PRB, y el equipo consultor adelantaron actividades como:
 i. Reuniones bilaterales con entidades y organizaciones estratégicas; 
 ii. Encuentros participativos amplios con familiares, allegados, organizaciones y comunidades; 
 iii. Encuentros de validación de los acuerdos suscritos.
 iv. Espacios participativos y de retroalimentación con las tres direcciones técnicas y equipos territoriales. 
 Así mismo, a la luz de estos ejercicios, se contruyeron los siguientes productos:
 i. Un documento de priorizacion de estrategias
 ii. Un documento de pririzacion de territorios a intervenir con las estrategias a mediano y corto plazo
 iii.El primer borrador de un documento integrado de la fase II de operativizacion del PNB.
 iv. Una bateria de indicadores del PNB
 v. Una herramienta para el seguimiento del PNB</t>
  </si>
  <si>
    <t>130. Elaborar y documentar la memoria interinstitucional de los procesos de búsqueda que han adelantado otras entidades estatales con el fin de generar conocimiento que facilite el diálogo e intercambio de experiencias entre la UBPD y las otras instituciones.</t>
  </si>
  <si>
    <t>Entre los meses de enero a marzo se avanzó en la corrección colectiva del documento final del año pasado sobre las metodlgías de busuqeda de la FGN, el documentos se encuentra en proceso de ajuste. Se adjunta el documento comentado por el equipo y con una revisión.
Se encuentra como evidencia 20210223-HIST-FGN v2.docx</t>
  </si>
  <si>
    <t>El documento da cuenta del proceso de búsqueda llevado a cabo por la fiscalía general de la nación, es un adecuado avance de la actividad y la evidencia es soporte válido.  Es posible conocer qué otros documentos se tienen previsto trabajar y las instituciones con que se cuenta? Adicionalmente se tiene previsto algún cronograma o fechas en las cuales se deban tener listas estas memorias?</t>
  </si>
  <si>
    <t>Se terminó la revisión del documento de la memoria interinstitucional de la Fiscalía General de la Nación. No se avanzó este trimestre en memorias de otras instituciones (la siguiente es del Instituto de Medicina Legal).
Soporte: 20210520-HIST-FGN v2.docx</t>
  </si>
  <si>
    <t>Es posible aclarar la diferencia de la presente actividad y la actividad 38? podrían vincularse?</t>
  </si>
  <si>
    <t>Durante este trimestre se avanzo en la recopilación de fuentes secundarias para la construcción de la memoria del proceso de búsqueda de personas dadas por desaparecidas realizado por el INMLCF. Igualmente se esta construyendo una linea de tiempo y durante el último trimestre se haran una serie de entrevistas con actores clave para que una vez sistematizadas tengamos un documento al finalizar el año.</t>
  </si>
  <si>
    <t>El reporte del periodo, conforme a lo establecido previamente se centra en el trabajo conjunto con el INMLCF para la construcción de la memoria del proceso de búsqueda con dicha entidad.
 No se adjuntan soportes que evidencien el desarrollo de la actividad.</t>
  </si>
  <si>
    <t>Durante el cuarto trismestre se realizó un análisis de fuentes secundarias, se realizaron entrevistas a personas ex integrantes del INMLCF, se analizó la información y se redactó el documento final el cual sintetiza los hallazgos de la investigación. esta memoria ha sido socializada. Se adjunta: - Documento "El Instituto Nacional de Medicina Legal y Ciencia Forense y la Búsqueda de Personas Dadas por Desaparecidas: una memoria"</t>
  </si>
  <si>
    <t xml:space="preserve">De acuerdo con el avance reportado en periodos anteriores, el reporte se centra en el trabajo conjunto con el INMLCF para la construcción de la memoria del proceso de búsqueda con dicha entidad.  se adjunta el documento "El Instituto Nacional de Medicina Legal y Ciencia Forense y la Búsqueda de Personas Dadas por Desaparecidas: una memoria" que da cueta del avance logrado.
 </t>
  </si>
  <si>
    <t>El principal logro de esta actividad fue la reconstrucción a partir de fuentes primarias y secundarias de los aportes en la búsqueda de las personas dadas por desaparecidas en el contexto y en razón del conflicto armado del Instituto Nacional de Medicina Legal y Ciencias Forenses (INMLCF). Este trabajo de documentación se consolidó en el documento titulado: "El Instituto Nacional de Medicina Legal y Ciencia Forense y la Búsqueda de Personas Dadas por Desaparecidas: una memoria". Con este trabajo tenemos una visión de los aportes a la búsqueda tanto de la Fiscalía General de la Nación (FGN) como del INMLCF que pueden servirnos como unidad para conocer y reconocer la labor de estas entidades e identificar los puntos de articulación interinstitucional que debemos seguir trabajando en el futuro.
La principal dificultad ha sido la falta de tiempo del equipo encargado de elaborar la Memoria Interinstitucional del INMLCF. Lo anterior debido a la necesidad de priorizar otras actividades que surgen a lo largo del año, demandan tiempo y no hacen parte de la planeación estratégica de la OGC. Además, se presentó la renuncia de la persona encargada del grueso de la tarea y la llegada de la nueva integrante tomó más tiempo del previsto. Este trabajo se hizo en un plazo de tiempo muy corto. Hacia el futuro nos interesa profundizar el trabajo de las entidades mencionadas y poder hacer documentar el aporte a la búsqueda de las organizaciones de las personas que buscan.</t>
  </si>
  <si>
    <t>131. Elaborar el documento final de operativización del PNB.</t>
  </si>
  <si>
    <t>Equipo de operativización PNB</t>
  </si>
  <si>
    <t>Asesora DG para incidencia, OGC, ECA, SGTT</t>
  </si>
  <si>
    <t>Al respecto se realizaron las siguientes actividades: i) se constituyo un equipo de trabajo; ii) se reviso todo el trabajo previamente realizado en la vigencia 2020; 
 iii) se construyo, se presento y fue aprobado por la DG y la SGTT el plan de trabajo que nos llevara a la redacción del documento de operativización.</t>
  </si>
  <si>
    <t>El avance se detalla en el indicador 23, y cumple con la planeación establecida, se tiene un plan de trabajo adecuado.
Se sugiere tener organizado el conjunto de evidencias que soportan las actividades reportadas, las conformaciones de equipos, reuniones y demás, se pueden valer de listados de asistencia, actas y demás documentos que den cuenta del avance desarrollado.</t>
  </si>
  <si>
    <r>
      <rPr>
        <sz val="9"/>
        <color theme="1"/>
        <rFont val="Arial"/>
      </rPr>
      <t>El plan de trabajo aprobado para la operativización del PNB incluia seis grandes hitos: i) encuadre conceptual y tecnico; ii) relacionamiento bilateral con entidades y organizaciones; iii) encuentros colectivos; iv) sistematización de la información; v) construcción el documento; vi) covalidación.</t>
    </r>
    <r>
      <rPr>
        <b/>
        <sz val="9"/>
        <color theme="1"/>
        <rFont val="Arial"/>
      </rPr>
      <t xml:space="preserve"> Actualmente se han concluido de manera satisfactoria los primeros cuatro (4) hitos, y se esta avanzando en la construcción del documento de operativización del PNB (tercer trimestre), el cual incluira la priorización territorial y de estrategias, identificara responsables, establecera cronogramas de implementación, estimara los costos asociados a la implementación del PNB, y expondra la estrategia de seguimiento y evaluación. Una vez el documento este listo se revisara, se ajustara y se llevara a espacios de convalidación con entidades y organizaciones para su socialización a nivel nacional. </t>
    </r>
  </si>
  <si>
    <t>La construcción inicial se ha finalizado en torno a la definición del plan de trabajo y a la construcción participativa con organizaciones y entidades.
Es importante focalizar esfuerzos y actividades para lograr el cumplimiento del entregable del tercer periodo, que es el documento  final de la estrategia de operativización del PNB, pues es un compromiso institucional y su socialización  es un resultado esperado también para esta vigencia en el trimestre final.</t>
  </si>
  <si>
    <t xml:space="preserve">Durante el tercer trimestre se completo el ejercicio de priorización tanto de las acciones humanitarias de búsqueda como de las regiones a intervenir en el corto y en el mediano plazo a partir de las cinco preguntas básicas del PNB: i) ¿a quienes estamos buscando?; ii) ¿en dónde los estamos buscando?; iii) ¿Cuándo fueron desaparecidos?; iv) ¿Quiénes los están buscando?; ¿Cómo los desaparecieron? - A partir de esta priorización se definió la estructura del documento de operativización del PNB, el cual incluye la justificación y los antecedentes, los componentes estratégicos de la priorización realizada, la estrategia de participación e inclusión de los enfoques diferenciales de género, étnicos, territoriales y de ciclo vital, la aproximación al costeo, el mecanismo de seguimiento y monitoreo, las recomendaciones para la implementación y los anexos metodológicos. 
 Igualmente es importante mencionar que tenemos ya definida la herramienta que se utilizara para la realización del seguimiento y el monitoreo al PNB a partir de la identificación de los resultados estratégicos del mismo (10), y de los avances en el establecimiento de metas fruto del proceso de planeación estratégica de la UBPD. Igualmente se recopilaron metas de otras entidades, y se avanzó en el diseño de los indicadores respectivos. El establecimiento de las metas nos permitira terminar el ejercicio de estimación de costos de acuerdo a la metodologia previamente diseñada y propuesta.
1. Se realizaron diferentes ajustes a la matriz de prioridades con base a las sesiones de trabajo con la directora general 
2. Consulta a las direcciones técnicas sobre dudas específicas y técnicas 
3. Entrega de metas para los resultados estratégicos de la UBPD en el corto y mediano plazo 
4. Metodología de trabajo con expertos externos 
5. Planeación de jornadas de socialización internas y con las entidades que hacen parte del Consejo asesor. </t>
  </si>
  <si>
    <t>En consecuencia con el indicador 23 de Operativización del PNB, el documento entregable no se ha finalizado en las fechas esperadas-
Aunque el equipo maneja el compromiso de finalizarlo en noviembre, se hace énfasis en la necesidad de dar cumplimiento a dicho entregable, que implica el actuar de la coordinación en la búsqueda.</t>
  </si>
  <si>
    <t>Durante el cuarto trimestre se completó el documento final de estrategia de operativización del PNB  "Plan Nacional de Búsqueda de Personas dadas por Desaparecidas. Priorización de Acciones Estratégicas y Territorios", el cual fue enviado a la Dirección General el 26 de noviembre del año 2021, de donde se desprenden ajustes y comentarios adicionales que se han venido desarrollando.  La priorización debe ser entendida como un proceso permanente, suceptible a permanentes ajustes ante cualquier cambio en la información recolectada o acontecimientos variables.</t>
  </si>
  <si>
    <t xml:space="preserve">El indicador finaliza la vigencia en estado óptimo, con un 90% de cumplimiento, pues se hace entrega del documento "Plan Nacional de Búsqueda de Personas dadas por Desaparecidas. Priorización de Acciones Estratégicas y Territorios" y se evidencia el proceso de socialización interno y externo realizado, sin embargo, desde la dirección general se solicitaron algunos ajustes específicos que se encuentran trabajando actualmente, se han adelantado  las socializaciones sobre lo ya definido, pero el documento puede tener ajustes y actualizaciones.  Se observan evidencias válidas del reporte realizado                                                                
</t>
  </si>
  <si>
    <t>132. Construir de forma participativa con organizaciones y entidades.</t>
  </si>
  <si>
    <t>El plan de trabajo diseñado, presentado y aprobado por la DG y la SGTT establece la estrategia de tener al menos tres momentos de participación: i) reuniones bilaterales con entidades y organizaciones estratégicas; ii) encuentros participativos amplios; iii) sesiones de validación de los acuerdos generados. Durante el primer trimestre se ha avanzado en el primer momento con todo lo que esto implica (instrumentos, convocatoria y sistematización).</t>
  </si>
  <si>
    <t>Es posible detallar la participación reportada? de entidades y organizaciones estratégicas? esto con el fin de conocer el avance conjunto y el alcance del trabajo colaborativo que se tiene en este primer periodo, si el mismo se relaciona en algún documento es adecuado registrarlo.</t>
  </si>
  <si>
    <r>
      <rPr>
        <sz val="9"/>
        <color theme="1"/>
        <rFont val="Arial"/>
      </rPr>
      <t>El plan de trabajo aprobado para la operativización del PNB incluia seis grandes hitos: i) encuadre conceptual y tecnico;</t>
    </r>
    <r>
      <rPr>
        <b/>
        <sz val="9"/>
        <color theme="1"/>
        <rFont val="Arial"/>
      </rPr>
      <t xml:space="preserve"> ii) relacionamiento bilateral con entidades y organizaciones; iii) encuentros colectivos; iv) sistematización de la información</t>
    </r>
    <r>
      <rPr>
        <sz val="9"/>
        <color theme="1"/>
        <rFont val="Arial"/>
      </rPr>
      <t>; v) construcción el documento; vi) covalidación. 
Los numerales 2, 3 y 4 garantizaron la construcción participativa.</t>
    </r>
  </si>
  <si>
    <t>Se evidencia la construcción participativa mediante los encuentros participativos, las reuniones bilaterales y la sistematización de la información allí generada (Indicador 23 - Plan de acción).  Se trabajó con un número considerable de entidades y organizaciones representativas del proceso de búsqueda.
La actividad finalizó en este periodo.</t>
  </si>
  <si>
    <t>Actividad finalizada en trimestre anterior</t>
  </si>
  <si>
    <t>Como logro definitivamente se debe remarcar el trabajo realizado con un numeroso y diverso grupo de participantes a través de las reuniones bilaterales con entidades y organizaciones estratégicas; los encuentros participativos amplios y las sesiones de validación de los acuerdos generados, lo cual genera un mayor impulso a la misionalidad de la entidad.</t>
  </si>
  <si>
    <t>133. Realizar pedagogía del PNB con actores internos y externos.</t>
  </si>
  <si>
    <t>Esta actividad esta programada para realizarse durante el segundo semestre del año 2021 una vez tengamos listo el documento de operativización.</t>
  </si>
  <si>
    <t>La actividad inicia en el tercer periodo.</t>
  </si>
  <si>
    <t xml:space="preserve">Los resultados del ejercicio de priorización fueron presentados y discutidos con: i) La JEP; ii) El Consejo Asesor Internacional; iii) Las Entidades Públicas del Consejo Asesor; iv) la Fiscalia General de la Nación; v) Los Equipos internos de la UBPD. Estas presentaciones sirvieron tanto para hacer pedagogia sobre la fase II del PNB como para recoger insumos y reacciones que nos permitan ajustar el documento a entregar en el mes de noviembre. Una vez con el documento haremos pedagogia a nivel nacional y territorial.
1. Jornadas de socialización internas con la DTPCVED, DTPRI, DTIPLB y ET para retroalimentar el PNB  2. El día miércoles 8 de septiembre de 2021 se presentó de forma presencial los avances en la formulación del componente operativo del PNB con las 8 entidades que conforman el Consejo Asesor:  Alto Comisionado para la Paz, Comisión para el Esclarecimiento de la Verdad, la Convivencia y la No Repetición, Consejería Presidencial para los Derechos Humanos y Asuntos Internacionales, Instituto Nacional de Medicina Legal y Ciencias Forenses, Ministerio del Interior, Ministerio de Justicia y del Derecho, Ministerio de Salud y la Unidad para la Atención y Reparación Integral a las Víctimas (UARIV). Espacio en el cual se recogieron algunos compromisos adicionales por parte de estas entidades para potenciar la búsqueda humanitaria y extrajudicial en forma coordinada. </t>
  </si>
  <si>
    <t xml:space="preserve">Se evidencian acciones de socialización del PNB en el ámbito interno y externo </t>
  </si>
  <si>
    <t>Dentro del proceso final, trabajado en este último periodo, se hicieron socializaciones con: DTPCVED, DTIPLOB, DTPRI, ET, Entidades Públicas del Consejo Asesor, Expertos del Comité Asesor Internacional, también se hicieron socializaciones con organizaciones como : MOVICE, CCEEUU, COALICO, G Paz, la Plataforma Nacional LGTBI por la Paz, la REDVER y la Red ADN. La priorización debe ser entendida como un proceso permanente, suceptible a permanentes ajustes ante cualquier cambio en la información recolectada o acontecimientos variables.</t>
  </si>
  <si>
    <t>Se observa imortante avance en el plan de socialización del PNB tanto a nivel interno como a nivel externo y se aportan las evidencias respectivas de las presentaciones.</t>
  </si>
  <si>
    <t>En el mismo orden la actividad de elaboración del documento, el gran reto a trabajar en el PNB es la articulación interna y externa de esfuerzos, recursos, tiempos para trabajar en el objetivo común de la búsqueda.  Y este es precisamente el mayor reconocimiento que debemos hacer a este trabajo, pues aunque será un reto y actividad permanente día a día encontramos mayor apoyo, reconocimiento u snergia con entidades,, organizaciones y sociedad civil.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</si>
</sst>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
    <numFmt numFmtId="166" formatCode="d/m/yyyy"/>
  </numFmts>
  <fonts count="34">
    <font>
      <sz val="10"/>
      <color rgb="FF000000"/>
      <name val="Arial"/>
    </font>
    <font>
      <b/>
      <sz val="14"/>
      <color theme="0"/>
      <name val="Roboto"/>
    </font>
    <font>
      <sz val="10"/>
      <name val="Arial"/>
    </font>
    <font>
      <b/>
      <sz val="14"/>
      <color rgb="FFFFFFFF"/>
      <name val="Roboto"/>
    </font>
    <font>
      <b/>
      <sz val="14"/>
      <color theme="1"/>
      <name val="Roboto"/>
    </font>
    <font>
      <b/>
      <sz val="11"/>
      <color theme="1"/>
      <name val="Arial Narrow"/>
    </font>
    <font>
      <b/>
      <sz val="11"/>
      <color theme="0"/>
      <name val="Arial Narrow"/>
    </font>
    <font>
      <b/>
      <sz val="11"/>
      <color rgb="FFFFFFFF"/>
      <name val="Arial Narrow"/>
    </font>
    <font>
      <b/>
      <sz val="11"/>
      <color rgb="FF000000"/>
      <name val="Arial Narrow"/>
    </font>
    <font>
      <sz val="11"/>
      <color theme="1"/>
      <name val="Arial Narrow"/>
    </font>
    <font>
      <sz val="11"/>
      <color rgb="FF000000"/>
      <name val="Arial Narrow"/>
    </font>
    <font>
      <u/>
      <sz val="11"/>
      <color rgb="FF000000"/>
      <name val="Arial Narrow"/>
    </font>
    <font>
      <sz val="10"/>
      <color rgb="FF000000"/>
      <name val="Arial Narrow"/>
    </font>
    <font>
      <sz val="10"/>
      <color rgb="FF000000"/>
      <name val="Calibri"/>
    </font>
    <font>
      <b/>
      <sz val="20"/>
      <color theme="0"/>
      <name val="Arial Narrow"/>
    </font>
    <font>
      <sz val="11"/>
      <color theme="1"/>
      <name val="Arial"/>
    </font>
    <font>
      <b/>
      <sz val="10"/>
      <color rgb="FFFFFFFF"/>
      <name val="Arial"/>
    </font>
    <font>
      <b/>
      <sz val="12"/>
      <color rgb="FFFFFFFF"/>
      <name val="Arial"/>
    </font>
    <font>
      <b/>
      <sz val="14"/>
      <color theme="0"/>
      <name val="Arial Narrow"/>
    </font>
    <font>
      <sz val="10"/>
      <color theme="1"/>
      <name val="Arial"/>
    </font>
    <font>
      <b/>
      <sz val="9"/>
      <color theme="1"/>
      <name val="Arial"/>
    </font>
    <font>
      <sz val="9"/>
      <color theme="1"/>
      <name val="Arial"/>
    </font>
    <font>
      <sz val="9"/>
      <color rgb="FF000000"/>
      <name val="Arial"/>
    </font>
    <font>
      <u/>
      <sz val="9"/>
      <color theme="1"/>
      <name val="Arial"/>
    </font>
    <font>
      <sz val="9"/>
      <color rgb="FFFF0000"/>
      <name val="Arial"/>
    </font>
    <font>
      <b/>
      <sz val="9"/>
      <color rgb="FF000000"/>
      <name val="Arial"/>
    </font>
    <font>
      <u/>
      <sz val="9"/>
      <color theme="1"/>
      <name val="Arial"/>
    </font>
    <font>
      <b/>
      <sz val="11"/>
      <color theme="1"/>
      <name val="Arial"/>
    </font>
    <font>
      <u/>
      <sz val="11"/>
      <color rgb="FF1155CC"/>
      <name val="Arial Narrow"/>
    </font>
    <font>
      <b/>
      <u/>
      <sz val="10"/>
      <color theme="1"/>
      <name val="Arial"/>
    </font>
    <font>
      <u/>
      <sz val="9"/>
      <color rgb="FF1155CC"/>
      <name val="Arial"/>
    </font>
    <font>
      <i/>
      <sz val="9"/>
      <color theme="1"/>
      <name val="Arial"/>
    </font>
    <font>
      <b/>
      <sz val="9"/>
      <color rgb="FF000000"/>
      <name val="Arial, sans-serif"/>
    </font>
    <font>
      <sz val="9"/>
      <color rgb="FF000000"/>
      <name val="Arial, sans-serif"/>
    </font>
  </fonts>
  <fills count="14">
    <fill>
      <patternFill patternType="none"/>
    </fill>
    <fill>
      <patternFill patternType="gray125"/>
    </fill>
    <fill>
      <patternFill patternType="solid">
        <fgColor rgb="FF8F82B5"/>
        <bgColor rgb="FF8F82B5"/>
      </patternFill>
    </fill>
    <fill>
      <patternFill patternType="solid">
        <fgColor rgb="FF599FA5"/>
        <bgColor rgb="FF599FA5"/>
      </patternFill>
    </fill>
    <fill>
      <patternFill patternType="solid">
        <fgColor theme="4"/>
        <bgColor theme="4"/>
      </patternFill>
    </fill>
    <fill>
      <patternFill patternType="solid">
        <fgColor rgb="FFDEEAF6"/>
        <bgColor rgb="FFDEEAF6"/>
      </patternFill>
    </fill>
    <fill>
      <patternFill patternType="solid">
        <fgColor rgb="FF92D050"/>
        <bgColor rgb="FF92D050"/>
      </patternFill>
    </fill>
    <fill>
      <patternFill patternType="solid">
        <fgColor rgb="FFD9EAD3"/>
        <bgColor rgb="FFD9EAD3"/>
      </patternFill>
    </fill>
    <fill>
      <patternFill patternType="solid">
        <fgColor rgb="FFF2F2F2"/>
        <bgColor rgb="FFF2F2F2"/>
      </patternFill>
    </fill>
    <fill>
      <patternFill patternType="solid">
        <fgColor theme="0"/>
        <bgColor theme="0"/>
      </patternFill>
    </fill>
    <fill>
      <patternFill patternType="solid">
        <fgColor rgb="FF8EAADB"/>
        <bgColor rgb="FF8EAADB"/>
      </patternFill>
    </fill>
    <fill>
      <patternFill patternType="solid">
        <fgColor rgb="FF4A86E8"/>
        <bgColor rgb="FF4A86E8"/>
      </patternFill>
    </fill>
    <fill>
      <patternFill patternType="solid">
        <fgColor theme="9"/>
        <bgColor theme="9"/>
      </patternFill>
    </fill>
    <fill>
      <patternFill patternType="solid">
        <fgColor rgb="FFFFFFFF"/>
        <bgColor rgb="FFFFFFFF"/>
      </patternFill>
    </fill>
  </fills>
  <borders count="3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top/>
      <bottom/>
      <diagonal/>
    </border>
  </borders>
  <cellStyleXfs count="1">
    <xf numFmtId="0" fontId="0" fillId="0" borderId="0"/>
  </cellStyleXfs>
  <cellXfs count="144">
    <xf numFmtId="0" fontId="0" fillId="0" borderId="0" xfId="0"/>
    <xf numFmtId="0" fontId="5" fillId="7" borderId="11"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5" fillId="5" borderId="16"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17" xfId="0" applyFont="1" applyFill="1" applyBorder="1" applyAlignment="1">
      <alignment horizontal="center" vertical="center" wrapText="1"/>
    </xf>
    <xf numFmtId="0" fontId="5" fillId="6" borderId="16"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7" xfId="0" applyFont="1" applyFill="1" applyBorder="1" applyAlignment="1">
      <alignment horizontal="center" vertical="center" wrapText="1"/>
    </xf>
    <xf numFmtId="0" fontId="8" fillId="0" borderId="12" xfId="0" applyFont="1" applyBorder="1" applyAlignment="1">
      <alignment horizontal="left" vertical="center" wrapText="1"/>
    </xf>
    <xf numFmtId="49" fontId="9" fillId="0" borderId="20" xfId="0" applyNumberFormat="1" applyFont="1" applyBorder="1" applyAlignment="1">
      <alignment horizontal="center" vertical="center" wrapText="1"/>
    </xf>
    <xf numFmtId="0" fontId="9" fillId="0" borderId="19" xfId="0" applyFont="1" applyBorder="1" applyAlignment="1">
      <alignment horizontal="left" vertical="center" wrapText="1"/>
    </xf>
    <xf numFmtId="9" fontId="9" fillId="0" borderId="19" xfId="0" applyNumberFormat="1" applyFont="1" applyBorder="1" applyAlignment="1">
      <alignment horizontal="center" vertical="center" wrapText="1"/>
    </xf>
    <xf numFmtId="9" fontId="9" fillId="0" borderId="12" xfId="0" applyNumberFormat="1" applyFont="1" applyBorder="1" applyAlignment="1">
      <alignment horizontal="center" vertical="center" wrapText="1"/>
    </xf>
    <xf numFmtId="10" fontId="9" fillId="0" borderId="12" xfId="0" applyNumberFormat="1" applyFont="1" applyBorder="1" applyAlignment="1">
      <alignment horizontal="center" vertical="center" wrapText="1"/>
    </xf>
    <xf numFmtId="0" fontId="9" fillId="8" borderId="12" xfId="0" applyFont="1" applyFill="1" applyBorder="1" applyAlignment="1">
      <alignment horizontal="center" vertical="center" wrapText="1"/>
    </xf>
    <xf numFmtId="0" fontId="9" fillId="0" borderId="12" xfId="0" applyFont="1" applyBorder="1" applyAlignment="1">
      <alignment horizontal="left" vertical="center" wrapText="1"/>
    </xf>
    <xf numFmtId="0" fontId="9" fillId="0" borderId="21" xfId="0" applyFont="1" applyBorder="1" applyAlignment="1">
      <alignment vertical="center" wrapText="1"/>
    </xf>
    <xf numFmtId="0" fontId="9" fillId="0" borderId="22" xfId="0" applyFont="1" applyBorder="1" applyAlignment="1">
      <alignment vertical="center" wrapText="1"/>
    </xf>
    <xf numFmtId="9" fontId="9" fillId="0" borderId="16" xfId="0" applyNumberFormat="1" applyFont="1" applyBorder="1" applyAlignment="1">
      <alignment horizontal="center" vertical="center" wrapText="1"/>
    </xf>
    <xf numFmtId="0" fontId="9" fillId="0" borderId="12" xfId="0" applyFont="1" applyBorder="1" applyAlignment="1">
      <alignment horizontal="center" vertical="center" wrapText="1"/>
    </xf>
    <xf numFmtId="164" fontId="9" fillId="0" borderId="12" xfId="0" applyNumberFormat="1" applyFont="1" applyBorder="1" applyAlignment="1">
      <alignment horizontal="center" vertical="center" wrapText="1"/>
    </xf>
    <xf numFmtId="0" fontId="10" fillId="0" borderId="12" xfId="0" applyFont="1" applyBorder="1" applyAlignment="1">
      <alignment vertical="center" wrapText="1"/>
    </xf>
    <xf numFmtId="0" fontId="10" fillId="0" borderId="17" xfId="0" applyFont="1" applyBorder="1" applyAlignment="1">
      <alignment vertical="center" wrapText="1"/>
    </xf>
    <xf numFmtId="0" fontId="5" fillId="9" borderId="12" xfId="0" applyFont="1" applyFill="1" applyBorder="1" applyAlignment="1">
      <alignment horizontal="center" vertical="center" wrapText="1"/>
    </xf>
    <xf numFmtId="0" fontId="10" fillId="0" borderId="1" xfId="0" applyFont="1" applyBorder="1" applyAlignment="1">
      <alignment vertical="center" wrapText="1"/>
    </xf>
    <xf numFmtId="49" fontId="9" fillId="0" borderId="3" xfId="0" applyNumberFormat="1" applyFont="1" applyBorder="1" applyAlignment="1">
      <alignment horizontal="center" vertical="center" wrapText="1"/>
    </xf>
    <xf numFmtId="9" fontId="9" fillId="6" borderId="12" xfId="0" applyNumberFormat="1" applyFont="1" applyFill="1" applyBorder="1" applyAlignment="1">
      <alignment horizontal="center" vertical="center" wrapText="1"/>
    </xf>
    <xf numFmtId="0" fontId="9" fillId="10" borderId="14" xfId="0" applyFont="1" applyFill="1" applyBorder="1" applyAlignment="1">
      <alignment horizontal="center" vertical="center" wrapText="1"/>
    </xf>
    <xf numFmtId="0" fontId="9" fillId="0" borderId="1" xfId="0" applyFont="1" applyBorder="1" applyAlignment="1">
      <alignment vertical="center" wrapText="1"/>
    </xf>
    <xf numFmtId="0" fontId="9" fillId="0" borderId="2" xfId="0" applyFont="1" applyBorder="1" applyAlignment="1">
      <alignment wrapText="1"/>
    </xf>
    <xf numFmtId="0" fontId="9" fillId="0" borderId="16" xfId="0" applyFont="1" applyBorder="1" applyAlignment="1">
      <alignment horizontal="center" vertical="center" wrapText="1"/>
    </xf>
    <xf numFmtId="0" fontId="10" fillId="11" borderId="12" xfId="0" applyFont="1" applyFill="1" applyBorder="1" applyAlignment="1">
      <alignment horizontal="center" vertical="center" wrapText="1"/>
    </xf>
    <xf numFmtId="0" fontId="9" fillId="0" borderId="17" xfId="0" applyFont="1" applyBorder="1" applyAlignment="1">
      <alignment wrapText="1"/>
    </xf>
    <xf numFmtId="0" fontId="8" fillId="12" borderId="12" xfId="0" applyFont="1" applyFill="1" applyBorder="1" applyAlignment="1">
      <alignment horizontal="center" vertical="center" wrapText="1"/>
    </xf>
    <xf numFmtId="0" fontId="9" fillId="0" borderId="12" xfId="0" applyFont="1" applyBorder="1" applyAlignment="1">
      <alignment wrapText="1"/>
    </xf>
    <xf numFmtId="3" fontId="9" fillId="0" borderId="12" xfId="0" applyNumberFormat="1" applyFont="1" applyBorder="1" applyAlignment="1">
      <alignment horizontal="center" vertical="center" wrapText="1"/>
    </xf>
    <xf numFmtId="0" fontId="9" fillId="0" borderId="12" xfId="0" applyFont="1" applyBorder="1" applyAlignment="1">
      <alignment vertical="center" wrapText="1"/>
    </xf>
    <xf numFmtId="3" fontId="9" fillId="0" borderId="16" xfId="0" applyNumberFormat="1" applyFont="1" applyBorder="1" applyAlignment="1">
      <alignment horizontal="center" vertical="center" wrapText="1"/>
    </xf>
    <xf numFmtId="164" fontId="5" fillId="0" borderId="12" xfId="0" applyNumberFormat="1" applyFont="1" applyBorder="1" applyAlignment="1">
      <alignment horizontal="center" vertical="center" wrapText="1"/>
    </xf>
    <xf numFmtId="0" fontId="9" fillId="6" borderId="14" xfId="0" applyFont="1" applyFill="1" applyBorder="1" applyAlignment="1">
      <alignment horizontal="center" vertical="center" wrapText="1"/>
    </xf>
    <xf numFmtId="0" fontId="10" fillId="12" borderId="12" xfId="0" applyFont="1" applyFill="1" applyBorder="1" applyAlignment="1">
      <alignment horizontal="center" vertical="center" wrapText="1"/>
    </xf>
    <xf numFmtId="0" fontId="9" fillId="10" borderId="12" xfId="0" applyFont="1" applyFill="1" applyBorder="1" applyAlignment="1">
      <alignment horizontal="center" vertical="center" wrapText="1"/>
    </xf>
    <xf numFmtId="0" fontId="9" fillId="0" borderId="17" xfId="0" applyFont="1" applyBorder="1" applyAlignment="1">
      <alignment vertical="center" wrapText="1"/>
    </xf>
    <xf numFmtId="0" fontId="8" fillId="13" borderId="12" xfId="0" applyFont="1" applyFill="1" applyBorder="1" applyAlignment="1">
      <alignment horizontal="center" vertical="center" wrapText="1"/>
    </xf>
    <xf numFmtId="1" fontId="9" fillId="0" borderId="3" xfId="0" applyNumberFormat="1" applyFont="1" applyBorder="1" applyAlignment="1">
      <alignment horizontal="center" vertical="center" wrapText="1"/>
    </xf>
    <xf numFmtId="1" fontId="9" fillId="0" borderId="12" xfId="0" applyNumberFormat="1" applyFont="1" applyBorder="1" applyAlignment="1">
      <alignment horizontal="center" vertical="center" wrapText="1"/>
    </xf>
    <xf numFmtId="0" fontId="9" fillId="0" borderId="24" xfId="0" applyFont="1" applyBorder="1" applyAlignment="1">
      <alignment horizontal="left" vertical="center" wrapText="1"/>
    </xf>
    <xf numFmtId="9" fontId="9" fillId="10" borderId="12" xfId="0" applyNumberFormat="1" applyFont="1" applyFill="1" applyBorder="1" applyAlignment="1">
      <alignment horizontal="center" vertical="center" wrapText="1"/>
    </xf>
    <xf numFmtId="9" fontId="9" fillId="0" borderId="12" xfId="0" applyNumberFormat="1" applyFont="1" applyBorder="1" applyAlignment="1">
      <alignment horizontal="left" vertical="center" wrapText="1"/>
    </xf>
    <xf numFmtId="165" fontId="9" fillId="0" borderId="12" xfId="0" applyNumberFormat="1" applyFont="1" applyBorder="1" applyAlignment="1">
      <alignment horizontal="center" vertical="center" wrapText="1"/>
    </xf>
    <xf numFmtId="49" fontId="9" fillId="0" borderId="3" xfId="0" applyNumberFormat="1" applyFont="1" applyBorder="1" applyAlignment="1">
      <alignment vertical="center" wrapText="1"/>
    </xf>
    <xf numFmtId="164" fontId="9" fillId="0" borderId="16" xfId="0" applyNumberFormat="1" applyFont="1" applyBorder="1" applyAlignment="1">
      <alignment horizontal="center" vertical="center" wrapText="1"/>
    </xf>
    <xf numFmtId="0" fontId="8" fillId="9" borderId="12" xfId="0" applyFont="1" applyFill="1" applyBorder="1" applyAlignment="1">
      <alignment horizontal="center" vertical="center" wrapText="1"/>
    </xf>
    <xf numFmtId="0" fontId="11" fillId="0" borderId="1" xfId="0" applyFont="1" applyBorder="1" applyAlignment="1">
      <alignment vertical="center" wrapText="1"/>
    </xf>
    <xf numFmtId="0" fontId="10" fillId="0" borderId="12" xfId="0" applyFont="1" applyBorder="1" applyAlignment="1">
      <alignment horizontal="center" vertical="center" wrapText="1"/>
    </xf>
    <xf numFmtId="0" fontId="8" fillId="0" borderId="12" xfId="0" applyFont="1" applyBorder="1" applyAlignment="1">
      <alignment horizontal="center" vertical="center" wrapText="1"/>
    </xf>
    <xf numFmtId="0" fontId="9" fillId="0" borderId="19" xfId="0" applyFont="1" applyBorder="1" applyAlignment="1">
      <alignment vertical="center" wrapText="1"/>
    </xf>
    <xf numFmtId="0" fontId="8" fillId="0" borderId="12" xfId="0" applyFont="1" applyBorder="1" applyAlignment="1">
      <alignment vertical="center" wrapText="1"/>
    </xf>
    <xf numFmtId="0" fontId="9" fillId="0" borderId="20" xfId="0" applyFont="1" applyBorder="1" applyAlignment="1">
      <alignment horizontal="center" vertical="center" wrapText="1"/>
    </xf>
    <xf numFmtId="0" fontId="9" fillId="0" borderId="3" xfId="0" applyFont="1" applyBorder="1" applyAlignment="1">
      <alignment horizontal="center" vertical="center" wrapText="1"/>
    </xf>
    <xf numFmtId="0" fontId="9" fillId="0" borderId="25" xfId="0" applyFont="1" applyBorder="1" applyAlignment="1">
      <alignment horizontal="center" vertical="center" wrapText="1"/>
    </xf>
    <xf numFmtId="0" fontId="10" fillId="0" borderId="26" xfId="0" applyFont="1" applyBorder="1" applyAlignment="1">
      <alignment vertical="center" wrapText="1"/>
    </xf>
    <xf numFmtId="0" fontId="10" fillId="0" borderId="27" xfId="0" applyFont="1" applyBorder="1" applyAlignment="1">
      <alignment vertical="center" wrapText="1"/>
    </xf>
    <xf numFmtId="0" fontId="10" fillId="0" borderId="28" xfId="0" applyFont="1" applyBorder="1" applyAlignment="1">
      <alignment vertical="center" wrapText="1"/>
    </xf>
    <xf numFmtId="0" fontId="0" fillId="0" borderId="0" xfId="0" applyAlignment="1">
      <alignment horizontal="center" vertical="center"/>
    </xf>
    <xf numFmtId="0" fontId="0" fillId="0" borderId="0" xfId="0" applyAlignment="1">
      <alignment horizontal="center"/>
    </xf>
    <xf numFmtId="0" fontId="12" fillId="0" borderId="0" xfId="0" applyFont="1" applyAlignment="1">
      <alignment horizontal="center"/>
    </xf>
    <xf numFmtId="0" fontId="0" fillId="0" borderId="0" xfId="0" applyAlignment="1">
      <alignment horizontal="left"/>
    </xf>
    <xf numFmtId="0" fontId="13" fillId="0" borderId="0" xfId="0" applyFont="1" applyAlignment="1">
      <alignment wrapText="1"/>
    </xf>
    <xf numFmtId="0" fontId="15" fillId="0" borderId="0" xfId="0" applyFont="1"/>
    <xf numFmtId="0" fontId="16" fillId="3" borderId="12" xfId="0" applyFont="1" applyFill="1" applyBorder="1" applyAlignment="1">
      <alignment horizontal="center" vertical="center" wrapText="1"/>
    </xf>
    <xf numFmtId="0" fontId="16" fillId="2" borderId="12" xfId="0" applyFont="1" applyFill="1" applyBorder="1" applyAlignment="1">
      <alignment horizontal="center" vertical="center" wrapText="1"/>
    </xf>
    <xf numFmtId="166" fontId="16" fillId="2" borderId="12" xfId="0" applyNumberFormat="1" applyFont="1" applyFill="1" applyBorder="1" applyAlignment="1">
      <alignment horizontal="center" vertical="center" wrapText="1"/>
    </xf>
    <xf numFmtId="0" fontId="6" fillId="2" borderId="12" xfId="0" applyFont="1" applyFill="1" applyBorder="1" applyAlignment="1">
      <alignment horizontal="center" vertical="center" wrapText="1"/>
    </xf>
    <xf numFmtId="0" fontId="20" fillId="9" borderId="12" xfId="0" applyFont="1" applyFill="1" applyBorder="1" applyAlignment="1">
      <alignment horizontal="left" vertical="center" wrapText="1"/>
    </xf>
    <xf numFmtId="0" fontId="21" fillId="0" borderId="12" xfId="0" applyFont="1" applyBorder="1" applyAlignment="1">
      <alignment horizontal="left" vertical="center" wrapText="1"/>
    </xf>
    <xf numFmtId="166" fontId="21" fillId="0" borderId="12" xfId="0" applyNumberFormat="1" applyFont="1" applyBorder="1" applyAlignment="1">
      <alignment horizontal="center" vertical="center" wrapText="1"/>
    </xf>
    <xf numFmtId="166" fontId="21" fillId="13" borderId="12" xfId="0" applyNumberFormat="1" applyFont="1" applyFill="1" applyBorder="1" applyAlignment="1">
      <alignment horizontal="center" vertical="center" wrapText="1"/>
    </xf>
    <xf numFmtId="0" fontId="21" fillId="9" borderId="12" xfId="0" applyFont="1" applyFill="1" applyBorder="1" applyAlignment="1">
      <alignment horizontal="left" vertical="center" wrapText="1"/>
    </xf>
    <xf numFmtId="0" fontId="21" fillId="9" borderId="12" xfId="0" applyFont="1" applyFill="1" applyBorder="1" applyAlignment="1">
      <alignment horizontal="left" vertical="center"/>
    </xf>
    <xf numFmtId="0" fontId="22" fillId="13" borderId="12" xfId="0" applyFont="1" applyFill="1" applyBorder="1" applyAlignment="1">
      <alignment vertical="center" wrapText="1"/>
    </xf>
    <xf numFmtId="0" fontId="20" fillId="13" borderId="12" xfId="0" applyFont="1" applyFill="1" applyBorder="1" applyAlignment="1">
      <alignment horizontal="left" vertical="center" wrapText="1"/>
    </xf>
    <xf numFmtId="0" fontId="23" fillId="9" borderId="12" xfId="0" applyFont="1" applyFill="1" applyBorder="1" applyAlignment="1">
      <alignment horizontal="left" vertical="center" wrapText="1"/>
    </xf>
    <xf numFmtId="0" fontId="21" fillId="13" borderId="12" xfId="0" applyFont="1" applyFill="1" applyBorder="1" applyAlignment="1">
      <alignment horizontal="left" vertical="center" wrapText="1"/>
    </xf>
    <xf numFmtId="0" fontId="22" fillId="13" borderId="12" xfId="0" applyFont="1" applyFill="1" applyBorder="1" applyAlignment="1">
      <alignment horizontal="left" wrapText="1"/>
    </xf>
    <xf numFmtId="0" fontId="22" fillId="13" borderId="29" xfId="0" applyFont="1" applyFill="1" applyBorder="1" applyAlignment="1">
      <alignment horizontal="left" wrapText="1"/>
    </xf>
    <xf numFmtId="0" fontId="22" fillId="13" borderId="12" xfId="0" applyFont="1" applyFill="1" applyBorder="1" applyAlignment="1">
      <alignment horizontal="left" vertical="center" wrapText="1"/>
    </xf>
    <xf numFmtId="0" fontId="21" fillId="0" borderId="12" xfId="0" applyFont="1" applyBorder="1" applyAlignment="1">
      <alignment horizontal="left"/>
    </xf>
    <xf numFmtId="0" fontId="22" fillId="13" borderId="30" xfId="0" applyFont="1" applyFill="1" applyBorder="1" applyAlignment="1">
      <alignment horizontal="left" wrapText="1"/>
    </xf>
    <xf numFmtId="0" fontId="22" fillId="13" borderId="31" xfId="0" applyFont="1" applyFill="1" applyBorder="1" applyAlignment="1">
      <alignment horizontal="left" vertical="center" wrapText="1"/>
    </xf>
    <xf numFmtId="0" fontId="20" fillId="0" borderId="12" xfId="0" applyFont="1" applyBorder="1" applyAlignment="1">
      <alignment horizontal="left" vertical="center" wrapText="1"/>
    </xf>
    <xf numFmtId="0" fontId="22" fillId="13" borderId="31" xfId="0" applyFont="1" applyFill="1" applyBorder="1" applyAlignment="1">
      <alignment horizontal="left" wrapText="1"/>
    </xf>
    <xf numFmtId="0" fontId="15" fillId="0" borderId="0" xfId="0" applyFont="1" applyAlignment="1">
      <alignment wrapText="1"/>
    </xf>
    <xf numFmtId="0" fontId="19" fillId="0" borderId="12" xfId="0" applyFont="1" applyBorder="1" applyAlignment="1">
      <alignment wrapText="1"/>
    </xf>
    <xf numFmtId="0" fontId="24" fillId="9" borderId="32" xfId="0" applyFont="1" applyFill="1" applyBorder="1" applyAlignment="1">
      <alignment horizontal="left" vertical="center" wrapText="1"/>
    </xf>
    <xf numFmtId="0" fontId="21" fillId="13" borderId="12" xfId="0" applyFont="1" applyFill="1" applyBorder="1" applyAlignment="1">
      <alignment horizontal="left"/>
    </xf>
    <xf numFmtId="0" fontId="21" fillId="13" borderId="12" xfId="0" applyFont="1" applyFill="1" applyBorder="1" applyAlignment="1">
      <alignment horizontal="left" vertical="center"/>
    </xf>
    <xf numFmtId="0" fontId="21" fillId="0" borderId="0" xfId="0" applyFont="1"/>
    <xf numFmtId="166" fontId="21" fillId="0" borderId="12" xfId="0" applyNumberFormat="1" applyFont="1" applyBorder="1" applyAlignment="1">
      <alignment horizontal="center" vertical="center"/>
    </xf>
    <xf numFmtId="0" fontId="20" fillId="0" borderId="12" xfId="0" applyFont="1" applyBorder="1" applyAlignment="1">
      <alignment vertical="center" wrapText="1"/>
    </xf>
    <xf numFmtId="0" fontId="21" fillId="9" borderId="12" xfId="0" applyFont="1" applyFill="1" applyBorder="1" applyAlignment="1">
      <alignment horizontal="left" vertical="top" wrapText="1"/>
    </xf>
    <xf numFmtId="0" fontId="21" fillId="0" borderId="12" xfId="0" applyFont="1" applyBorder="1" applyAlignment="1">
      <alignment wrapText="1"/>
    </xf>
    <xf numFmtId="166" fontId="21" fillId="9" borderId="12" xfId="0" applyNumberFormat="1" applyFont="1" applyFill="1" applyBorder="1" applyAlignment="1">
      <alignment horizontal="center" vertical="center" wrapText="1"/>
    </xf>
    <xf numFmtId="0" fontId="25" fillId="13" borderId="31" xfId="0" applyFont="1" applyFill="1" applyBorder="1" applyAlignment="1">
      <alignment horizontal="left" vertical="center" wrapText="1"/>
    </xf>
    <xf numFmtId="0" fontId="21" fillId="9" borderId="12" xfId="0" applyFont="1" applyFill="1" applyBorder="1" applyAlignment="1">
      <alignment horizontal="left" wrapText="1"/>
    </xf>
    <xf numFmtId="0" fontId="20" fillId="13" borderId="12" xfId="0" applyFont="1" applyFill="1" applyBorder="1" applyAlignment="1">
      <alignment horizontal="left" vertical="top" wrapText="1"/>
    </xf>
    <xf numFmtId="166" fontId="21" fillId="13" borderId="12" xfId="0" applyNumberFormat="1" applyFont="1" applyFill="1" applyBorder="1" applyAlignment="1">
      <alignment horizontal="center" vertical="center"/>
    </xf>
    <xf numFmtId="0" fontId="26" fillId="0" borderId="12" xfId="0" applyFont="1" applyBorder="1" applyAlignment="1">
      <alignment horizontal="left" vertical="center" wrapText="1"/>
    </xf>
    <xf numFmtId="0" fontId="21" fillId="0" borderId="12" xfId="0" applyFont="1" applyBorder="1" applyAlignment="1">
      <alignment horizontal="left" vertical="top" wrapText="1"/>
    </xf>
    <xf numFmtId="0" fontId="22" fillId="13" borderId="32" xfId="0" applyFont="1" applyFill="1" applyBorder="1" applyAlignment="1">
      <alignment horizontal="left"/>
    </xf>
    <xf numFmtId="0" fontId="15" fillId="0" borderId="0" xfId="0" applyFont="1" applyAlignment="1">
      <alignment vertical="center"/>
    </xf>
    <xf numFmtId="0" fontId="27" fillId="0" borderId="0" xfId="0" applyFont="1"/>
    <xf numFmtId="0" fontId="21" fillId="9" borderId="32" xfId="0" applyFont="1" applyFill="1" applyBorder="1"/>
    <xf numFmtId="166" fontId="15" fillId="0" borderId="0" xfId="0" applyNumberFormat="1" applyFont="1"/>
    <xf numFmtId="0" fontId="15" fillId="9" borderId="32" xfId="0" applyFont="1" applyFill="1" applyBorder="1"/>
    <xf numFmtId="0" fontId="1" fillId="2" borderId="1" xfId="0" applyFont="1" applyFill="1" applyBorder="1" applyAlignment="1">
      <alignment horizontal="center" vertical="center" wrapText="1"/>
    </xf>
    <xf numFmtId="0" fontId="2" fillId="0" borderId="2" xfId="0" applyFont="1" applyBorder="1"/>
    <xf numFmtId="0" fontId="2" fillId="0" borderId="3" xfId="0" applyFont="1" applyBorder="1"/>
    <xf numFmtId="0" fontId="1" fillId="3"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2" fillId="0" borderId="5" xfId="0" applyFont="1" applyBorder="1"/>
    <xf numFmtId="0" fontId="2" fillId="0" borderId="6" xfId="0" applyFont="1" applyBorder="1"/>
    <xf numFmtId="0" fontId="4" fillId="5" borderId="7" xfId="0" applyFont="1" applyFill="1" applyBorder="1" applyAlignment="1">
      <alignment horizontal="center" vertical="center" wrapText="1"/>
    </xf>
    <xf numFmtId="0" fontId="2" fillId="0" borderId="8" xfId="0" applyFont="1" applyBorder="1"/>
    <xf numFmtId="0" fontId="2" fillId="0" borderId="9" xfId="0" applyFont="1" applyBorder="1"/>
    <xf numFmtId="0" fontId="4" fillId="6" borderId="7" xfId="0" applyFont="1" applyFill="1" applyBorder="1" applyAlignment="1">
      <alignment horizontal="center" vertical="center" wrapText="1"/>
    </xf>
    <xf numFmtId="0" fontId="5" fillId="6" borderId="10" xfId="0" applyFont="1" applyFill="1" applyBorder="1" applyAlignment="1">
      <alignment horizontal="center" vertical="center" wrapText="1"/>
    </xf>
    <xf numFmtId="0" fontId="2" fillId="0" borderId="18" xfId="0" applyFont="1" applyBorder="1"/>
    <xf numFmtId="0" fontId="5" fillId="0" borderId="19" xfId="0" applyFont="1" applyBorder="1" applyAlignment="1">
      <alignment horizontal="center" vertical="center" wrapText="1"/>
    </xf>
    <xf numFmtId="0" fontId="2" fillId="0" borderId="23" xfId="0" applyFont="1" applyBorder="1"/>
    <xf numFmtId="0" fontId="2" fillId="0" borderId="24" xfId="0" applyFont="1" applyBorder="1"/>
    <xf numFmtId="0" fontId="8" fillId="0" borderId="19" xfId="0" applyFont="1" applyBorder="1" applyAlignment="1">
      <alignment horizontal="center" vertical="center" wrapText="1"/>
    </xf>
    <xf numFmtId="0" fontId="8" fillId="0" borderId="19" xfId="0" applyFont="1" applyBorder="1" applyAlignment="1">
      <alignment horizontal="left" vertical="center" wrapText="1"/>
    </xf>
    <xf numFmtId="0" fontId="14" fillId="2" borderId="1"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9" fillId="0" borderId="19" xfId="0" applyFont="1" applyBorder="1" applyAlignment="1">
      <alignment horizontal="center" vertical="center" wrapText="1"/>
    </xf>
    <xf numFmtId="0" fontId="0" fillId="0" borderId="19" xfId="0" applyBorder="1" applyAlignment="1">
      <alignment horizontal="center" vertical="center" wrapText="1"/>
    </xf>
  </cellXfs>
  <cellStyles count="1">
    <cellStyle name="Normal" xfId="0" builtinId="0"/>
  </cellStyles>
  <dxfs count="96">
    <dxf>
      <fill>
        <patternFill patternType="solid">
          <fgColor rgb="FF8F82B5"/>
          <bgColor rgb="FF8F82B5"/>
        </patternFill>
      </fill>
    </dxf>
    <dxf>
      <fill>
        <patternFill patternType="solid">
          <fgColor rgb="FFFF0000"/>
          <bgColor rgb="FFFF0000"/>
        </patternFill>
      </fill>
    </dxf>
    <dxf>
      <fill>
        <patternFill patternType="solid">
          <fgColor rgb="FFFFFF00"/>
          <bgColor rgb="FFFFFF00"/>
        </patternFill>
      </fill>
    </dxf>
    <dxf>
      <fill>
        <patternFill patternType="solid">
          <fgColor rgb="FF38761D"/>
          <bgColor rgb="FF38761D"/>
        </patternFill>
      </fill>
    </dxf>
    <dxf>
      <font>
        <color theme="1"/>
      </font>
      <fill>
        <patternFill patternType="solid">
          <fgColor rgb="FFFF0000"/>
          <bgColor rgb="FFFF0000"/>
        </patternFill>
      </fill>
    </dxf>
    <dxf>
      <fill>
        <patternFill patternType="solid">
          <fgColor rgb="FF38761D"/>
          <bgColor rgb="FF38761D"/>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15</xdr:col>
      <xdr:colOff>0</xdr:colOff>
      <xdr:row>26</xdr:row>
      <xdr:rowOff>0</xdr:rowOff>
    </xdr:from>
    <xdr:ext cx="285750" cy="1619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23</xdr:col>
      <xdr:colOff>0</xdr:colOff>
      <xdr:row>26</xdr:row>
      <xdr:rowOff>0</xdr:rowOff>
    </xdr:from>
    <xdr:ext cx="285750" cy="161925"/>
    <xdr:pic>
      <xdr:nvPicPr>
        <xdr:cNvPr id="3" name="image1.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31</xdr:col>
      <xdr:colOff>0</xdr:colOff>
      <xdr:row>26</xdr:row>
      <xdr:rowOff>0</xdr:rowOff>
    </xdr:from>
    <xdr:ext cx="285750" cy="161925"/>
    <xdr:pic>
      <xdr:nvPicPr>
        <xdr:cNvPr id="4" name="image1.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medicinalegal.gov.co/rnd-registro-de-desaparecidos?inheritRedirect=true"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ubpdbusquedadesaparecidos.co/actualidad/busqueda-meta-recuperacion-cuerpos-indigenas-nasa/" TargetMode="External"/><Relationship Id="rId13" Type="http://schemas.openxmlformats.org/officeDocument/2006/relationships/hyperlink" Target="https://www.medicinalegal.gov.co/rnd-registro-de-desaparecidos." TargetMode="External"/><Relationship Id="rId3" Type="http://schemas.openxmlformats.org/officeDocument/2006/relationships/hyperlink" Target="http://metabase.ubpdbusquedadesaparecidos.co:3001/public/dashboard/c908935a-883d-44a2-8caa-185c0bbbcf40" TargetMode="External"/><Relationship Id="rId7" Type="http://schemas.openxmlformats.org/officeDocument/2006/relationships/hyperlink" Target="https://ubpdbusquedadesaparecidos.co/actualidad/unidad-de-busqueda-inicia-intervencion-al-cementerio-de-curumani-para-la-busqueda-de-personas-desaparecidas-durante-el-conflicto/" TargetMode="External"/><Relationship Id="rId12" Type="http://schemas.openxmlformats.org/officeDocument/2006/relationships/hyperlink" Target="https://ubpdbusquedadesaparecidos.co/actualidad/cifras-busqueda-desaparecidos-colombia/" TargetMode="External"/><Relationship Id="rId2" Type="http://schemas.openxmlformats.org/officeDocument/2006/relationships/hyperlink" Target="http://intranet.ubpdbusquedadesaparecidos.co/memoria-y-conocimiento/directorio-de-saberes-y-conocimientos/" TargetMode="External"/><Relationship Id="rId1" Type="http://schemas.openxmlformats.org/officeDocument/2006/relationships/hyperlink" Target="https://youtu.be/3HtH0ezEvwM" TargetMode="External"/><Relationship Id="rId6" Type="http://schemas.openxmlformats.org/officeDocument/2006/relationships/hyperlink" Target="https://ubpdbusquedadesaparecidos.co/actualidad/la-busqueda-no-se-detiene-2022/" TargetMode="External"/><Relationship Id="rId11" Type="http://schemas.openxmlformats.org/officeDocument/2006/relationships/hyperlink" Target="https://ubpdbusquedadesaparecidos.co/wp-content/uploads/2021/10/Preguntas-y-Respuestas-de-Rendicion-de-Cuentas-2020-1er-Sem-2021.pdf" TargetMode="External"/><Relationship Id="rId5" Type="http://schemas.openxmlformats.org/officeDocument/2006/relationships/hyperlink" Target="https://ubpdbusquedadesaparecidos.co/actualidad/victimas-de-desaparicion-forzada-y-secuestro-de-atlantico-casanare-norte-de-santander-y-santander-llegan-al-consejo-asesor-de-la-ubpd/" TargetMode="External"/><Relationship Id="rId15" Type="http://schemas.openxmlformats.org/officeDocument/2006/relationships/hyperlink" Target="https://docs.google.com/forms/u/2/d/1VnV1HMSLODhCRl_4WJiXldbZL0PEo6qS5St5qOlpPVo/edit?urp=gmail_link&amp;gxids=7628" TargetMode="External"/><Relationship Id="rId10" Type="http://schemas.openxmlformats.org/officeDocument/2006/relationships/hyperlink" Target="https://ubpdbusquedadesaparecidos.co/actualidad/dia-internacional-de-la-eliminacion-de-la-violencia-contra-la-mujer/" TargetMode="External"/><Relationship Id="rId4" Type="http://schemas.openxmlformats.org/officeDocument/2006/relationships/hyperlink" Target="http://aplicaciones.ubpdbusquedadesaparecidos.co:8001/inicio/" TargetMode="External"/><Relationship Id="rId9" Type="http://schemas.openxmlformats.org/officeDocument/2006/relationships/hyperlink" Target="https://ubpdbusquedadesaparecidos.co/actualidad/secretario-de-naciones-unidas-destaca-resultados-de-la-unidad-de-busqueda-de-personas-dadas-por-desaparecidas/" TargetMode="External"/><Relationship Id="rId14" Type="http://schemas.openxmlformats.org/officeDocument/2006/relationships/hyperlink" Target="https://docs.google.com/spreadsheets/d/1ZxZa8NE554OoD-C7ernfjor-R1afgdBwaeQQwtxZKhE/edit?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AN1001"/>
  <sheetViews>
    <sheetView showGridLines="0" workbookViewId="0">
      <pane xSplit="7" ySplit="2" topLeftCell="AE3" activePane="bottomRight" state="frozen"/>
      <selection pane="topRight" activeCell="H1" sqref="H1"/>
      <selection pane="bottomLeft" activeCell="A3" sqref="A3"/>
      <selection pane="bottomRight" activeCell="AF2" sqref="G1:AF1048576"/>
    </sheetView>
  </sheetViews>
  <sheetFormatPr baseColWidth="10" defaultColWidth="14.42578125" defaultRowHeight="15" customHeight="1"/>
  <cols>
    <col min="1" max="1" width="20.140625" customWidth="1"/>
    <col min="2" max="2" width="20.7109375" customWidth="1"/>
    <col min="3" max="3" width="25.140625" customWidth="1"/>
    <col min="4" max="4" width="6.140625" customWidth="1"/>
    <col min="5" max="5" width="31" customWidth="1"/>
    <col min="6" max="6" width="19.85546875" customWidth="1"/>
    <col min="7" max="7" width="28.140625" customWidth="1"/>
    <col min="8" max="8" width="36.140625" customWidth="1"/>
    <col min="9" max="9" width="26.85546875" customWidth="1"/>
    <col min="10" max="10" width="26.140625" customWidth="1"/>
    <col min="11" max="11" width="19.140625" customWidth="1"/>
    <col min="12" max="12" width="19.5703125" customWidth="1"/>
    <col min="13" max="13" width="18.28515625" customWidth="1"/>
    <col min="14" max="14" width="109" customWidth="1"/>
    <col min="15" max="15" width="91.140625" customWidth="1"/>
    <col min="16" max="16" width="33.7109375" customWidth="1"/>
    <col min="17" max="17" width="29.42578125" customWidth="1"/>
    <col min="18" max="18" width="29.28515625" customWidth="1"/>
    <col min="22" max="22" width="95.5703125" customWidth="1"/>
    <col min="23" max="23" width="80.140625" customWidth="1"/>
    <col min="24" max="24" width="29.5703125" customWidth="1"/>
    <col min="25" max="25" width="29.42578125" customWidth="1"/>
    <col min="26" max="26" width="29.28515625" customWidth="1"/>
    <col min="27" max="28" width="0.140625" customWidth="1"/>
    <col min="29" max="29" width="19.140625" customWidth="1"/>
    <col min="30" max="30" width="95.5703125" customWidth="1"/>
    <col min="31" max="31" width="58" customWidth="1"/>
    <col min="32" max="32" width="29.5703125" customWidth="1"/>
    <col min="33" max="33" width="29.42578125" customWidth="1"/>
    <col min="34" max="34" width="29.28515625" customWidth="1"/>
    <col min="37" max="37" width="19.140625" customWidth="1"/>
    <col min="38" max="38" width="72" customWidth="1"/>
    <col min="39" max="39" width="71.5703125" customWidth="1"/>
    <col min="40" max="40" width="81.28515625" customWidth="1"/>
  </cols>
  <sheetData>
    <row r="1" spans="1:40" ht="51.75" customHeight="1">
      <c r="A1" s="120" t="s">
        <v>0</v>
      </c>
      <c r="B1" s="121"/>
      <c r="C1" s="121"/>
      <c r="D1" s="121"/>
      <c r="E1" s="121"/>
      <c r="F1" s="121"/>
      <c r="G1" s="122"/>
      <c r="H1" s="123" t="s">
        <v>1</v>
      </c>
      <c r="I1" s="121"/>
      <c r="J1" s="121"/>
      <c r="K1" s="121"/>
      <c r="L1" s="121"/>
      <c r="M1" s="121"/>
      <c r="N1" s="121"/>
      <c r="O1" s="122"/>
      <c r="P1" s="124" t="s">
        <v>2</v>
      </c>
      <c r="Q1" s="125"/>
      <c r="R1" s="125"/>
      <c r="S1" s="125"/>
      <c r="T1" s="125"/>
      <c r="U1" s="125"/>
      <c r="V1" s="125"/>
      <c r="W1" s="126"/>
      <c r="X1" s="127" t="s">
        <v>3</v>
      </c>
      <c r="Y1" s="128"/>
      <c r="Z1" s="128"/>
      <c r="AA1" s="128"/>
      <c r="AB1" s="128"/>
      <c r="AC1" s="128"/>
      <c r="AD1" s="128"/>
      <c r="AE1" s="129"/>
      <c r="AF1" s="130" t="s">
        <v>4</v>
      </c>
      <c r="AG1" s="128"/>
      <c r="AH1" s="128"/>
      <c r="AI1" s="128"/>
      <c r="AJ1" s="128"/>
      <c r="AK1" s="128"/>
      <c r="AL1" s="128"/>
      <c r="AM1" s="129"/>
      <c r="AN1" s="131" t="s">
        <v>5</v>
      </c>
    </row>
    <row r="2" spans="1:40" ht="42.75" customHeight="1">
      <c r="A2" s="1" t="s">
        <v>6</v>
      </c>
      <c r="B2" s="2" t="s">
        <v>7</v>
      </c>
      <c r="C2" s="2" t="s">
        <v>8</v>
      </c>
      <c r="D2" s="3" t="s">
        <v>9</v>
      </c>
      <c r="E2" s="3" t="s">
        <v>10</v>
      </c>
      <c r="F2" s="3" t="s">
        <v>11</v>
      </c>
      <c r="G2" s="3" t="s">
        <v>12</v>
      </c>
      <c r="H2" s="3" t="s">
        <v>13</v>
      </c>
      <c r="I2" s="3" t="s">
        <v>14</v>
      </c>
      <c r="J2" s="3" t="s">
        <v>15</v>
      </c>
      <c r="K2" s="3" t="s">
        <v>16</v>
      </c>
      <c r="L2" s="3" t="s">
        <v>17</v>
      </c>
      <c r="M2" s="3" t="s">
        <v>18</v>
      </c>
      <c r="N2" s="3" t="s">
        <v>19</v>
      </c>
      <c r="O2" s="3" t="s">
        <v>20</v>
      </c>
      <c r="P2" s="4" t="s">
        <v>13</v>
      </c>
      <c r="Q2" s="5" t="s">
        <v>21</v>
      </c>
      <c r="R2" s="5" t="s">
        <v>22</v>
      </c>
      <c r="S2" s="5" t="s">
        <v>16</v>
      </c>
      <c r="T2" s="5" t="s">
        <v>17</v>
      </c>
      <c r="U2" s="5" t="s">
        <v>18</v>
      </c>
      <c r="V2" s="5" t="s">
        <v>23</v>
      </c>
      <c r="W2" s="6" t="s">
        <v>24</v>
      </c>
      <c r="X2" s="7" t="s">
        <v>13</v>
      </c>
      <c r="Y2" s="8" t="s">
        <v>21</v>
      </c>
      <c r="Z2" s="8" t="s">
        <v>22</v>
      </c>
      <c r="AA2" s="8" t="s">
        <v>16</v>
      </c>
      <c r="AB2" s="8" t="s">
        <v>17</v>
      </c>
      <c r="AC2" s="8" t="s">
        <v>18</v>
      </c>
      <c r="AD2" s="8" t="s">
        <v>25</v>
      </c>
      <c r="AE2" s="9" t="s">
        <v>26</v>
      </c>
      <c r="AF2" s="10" t="s">
        <v>13</v>
      </c>
      <c r="AG2" s="11" t="s">
        <v>21</v>
      </c>
      <c r="AH2" s="11" t="s">
        <v>22</v>
      </c>
      <c r="AI2" s="11" t="s">
        <v>16</v>
      </c>
      <c r="AJ2" s="11" t="s">
        <v>17</v>
      </c>
      <c r="AK2" s="11" t="s">
        <v>18</v>
      </c>
      <c r="AL2" s="11" t="s">
        <v>27</v>
      </c>
      <c r="AM2" s="12" t="s">
        <v>28</v>
      </c>
      <c r="AN2" s="132"/>
    </row>
    <row r="3" spans="1:40" ht="292.5" customHeight="1">
      <c r="A3" s="133" t="s">
        <v>29</v>
      </c>
      <c r="B3" s="133" t="s">
        <v>30</v>
      </c>
      <c r="C3" s="13" t="s">
        <v>31</v>
      </c>
      <c r="D3" s="14" t="s">
        <v>32</v>
      </c>
      <c r="E3" s="15" t="s">
        <v>33</v>
      </c>
      <c r="F3" s="15" t="s">
        <v>34</v>
      </c>
      <c r="G3" s="16">
        <v>1</v>
      </c>
      <c r="H3" s="17">
        <v>1</v>
      </c>
      <c r="I3" s="17">
        <v>0.1</v>
      </c>
      <c r="J3" s="18">
        <v>8.2400000000000001E-2</v>
      </c>
      <c r="K3" s="18">
        <f>J3/I3</f>
        <v>0.82399999999999995</v>
      </c>
      <c r="L3" s="18">
        <f>J3/H3</f>
        <v>8.2400000000000001E-2</v>
      </c>
      <c r="M3" s="19" t="s">
        <v>35</v>
      </c>
      <c r="N3" s="20" t="s">
        <v>36</v>
      </c>
      <c r="O3" s="20" t="s">
        <v>37</v>
      </c>
      <c r="P3" s="17" t="s">
        <v>38</v>
      </c>
      <c r="Q3" s="17" t="s">
        <v>39</v>
      </c>
      <c r="R3" s="18" t="s">
        <v>40</v>
      </c>
      <c r="S3" s="18">
        <f>30.65/42.1</f>
        <v>0.72802850356294535</v>
      </c>
      <c r="T3" s="18">
        <f>30.65/100</f>
        <v>0.30649999999999999</v>
      </c>
      <c r="U3" s="19" t="s">
        <v>35</v>
      </c>
      <c r="V3" s="21" t="s">
        <v>41</v>
      </c>
      <c r="W3" s="22" t="s">
        <v>42</v>
      </c>
      <c r="X3" s="23" t="s">
        <v>38</v>
      </c>
      <c r="Y3" s="24" t="s">
        <v>43</v>
      </c>
      <c r="Z3" s="24" t="s">
        <v>44</v>
      </c>
      <c r="AA3" s="25">
        <f>62.65/72.4</f>
        <v>0.86533149171270707</v>
      </c>
      <c r="AB3" s="25">
        <f>62.65/100</f>
        <v>0.62649999999999995</v>
      </c>
      <c r="AC3" s="24" t="s">
        <v>35</v>
      </c>
      <c r="AD3" s="26" t="s">
        <v>45</v>
      </c>
      <c r="AE3" s="27" t="s">
        <v>46</v>
      </c>
      <c r="AF3" s="23" t="s">
        <v>38</v>
      </c>
      <c r="AG3" s="24" t="s">
        <v>38</v>
      </c>
      <c r="AH3" s="24" t="s">
        <v>47</v>
      </c>
      <c r="AI3" s="18">
        <f t="shared" ref="AI3:AJ3" si="0">99.98/100</f>
        <v>0.99980000000000002</v>
      </c>
      <c r="AJ3" s="18">
        <f t="shared" si="0"/>
        <v>0.99980000000000002</v>
      </c>
      <c r="AK3" s="28" t="s">
        <v>48</v>
      </c>
      <c r="AL3" s="26" t="s">
        <v>49</v>
      </c>
      <c r="AM3" s="29" t="s">
        <v>50</v>
      </c>
      <c r="AN3" s="26" t="s">
        <v>51</v>
      </c>
    </row>
    <row r="4" spans="1:40" ht="321" customHeight="1">
      <c r="A4" s="134"/>
      <c r="B4" s="134"/>
      <c r="C4" s="137" t="s">
        <v>52</v>
      </c>
      <c r="D4" s="30" t="s">
        <v>53</v>
      </c>
      <c r="E4" s="20" t="s">
        <v>54</v>
      </c>
      <c r="F4" s="15" t="s">
        <v>55</v>
      </c>
      <c r="G4" s="24" t="s">
        <v>56</v>
      </c>
      <c r="H4" s="24" t="s">
        <v>57</v>
      </c>
      <c r="I4" s="24" t="s">
        <v>58</v>
      </c>
      <c r="J4" s="24" t="s">
        <v>58</v>
      </c>
      <c r="K4" s="17">
        <f>8/8</f>
        <v>1</v>
      </c>
      <c r="L4" s="17">
        <f>8/80</f>
        <v>0.1</v>
      </c>
      <c r="M4" s="31" t="s">
        <v>48</v>
      </c>
      <c r="N4" s="20" t="s">
        <v>59</v>
      </c>
      <c r="O4" s="20" t="s">
        <v>60</v>
      </c>
      <c r="P4" s="24" t="s">
        <v>57</v>
      </c>
      <c r="Q4" s="24" t="s">
        <v>61</v>
      </c>
      <c r="R4" s="24" t="s">
        <v>62</v>
      </c>
      <c r="S4" s="25">
        <f>156/29</f>
        <v>5.3793103448275863</v>
      </c>
      <c r="T4" s="17">
        <f>156/80</f>
        <v>1.95</v>
      </c>
      <c r="U4" s="32" t="s">
        <v>63</v>
      </c>
      <c r="V4" s="33" t="s">
        <v>64</v>
      </c>
      <c r="W4" s="34" t="s">
        <v>65</v>
      </c>
      <c r="X4" s="35" t="s">
        <v>57</v>
      </c>
      <c r="Y4" s="24" t="s">
        <v>66</v>
      </c>
      <c r="Z4" s="24" t="s">
        <v>67</v>
      </c>
      <c r="AA4" s="25">
        <f>211/51</f>
        <v>4.1372549019607847</v>
      </c>
      <c r="AB4" s="17">
        <f>211/80</f>
        <v>2.6375000000000002</v>
      </c>
      <c r="AC4" s="36" t="s">
        <v>68</v>
      </c>
      <c r="AD4" s="26" t="s">
        <v>69</v>
      </c>
      <c r="AE4" s="37" t="s">
        <v>70</v>
      </c>
      <c r="AF4" s="35" t="s">
        <v>56</v>
      </c>
      <c r="AG4" s="24" t="s">
        <v>56</v>
      </c>
      <c r="AH4" s="24" t="s">
        <v>71</v>
      </c>
      <c r="AI4" s="25">
        <f t="shared" ref="AI4:AJ4" si="1">265/240</f>
        <v>1.1041666666666667</v>
      </c>
      <c r="AJ4" s="17">
        <f t="shared" si="1"/>
        <v>1.1041666666666667</v>
      </c>
      <c r="AK4" s="38" t="s">
        <v>48</v>
      </c>
      <c r="AL4" s="26" t="s">
        <v>72</v>
      </c>
      <c r="AM4" s="33" t="s">
        <v>73</v>
      </c>
      <c r="AN4" s="39" t="s">
        <v>74</v>
      </c>
    </row>
    <row r="5" spans="1:40" ht="350.25" customHeight="1">
      <c r="A5" s="134"/>
      <c r="B5" s="134"/>
      <c r="C5" s="135"/>
      <c r="D5" s="30" t="s">
        <v>75</v>
      </c>
      <c r="E5" s="20" t="s">
        <v>76</v>
      </c>
      <c r="F5" s="15" t="s">
        <v>55</v>
      </c>
      <c r="G5" s="40" t="s">
        <v>77</v>
      </c>
      <c r="H5" s="40" t="s">
        <v>78</v>
      </c>
      <c r="I5" s="40" t="s">
        <v>79</v>
      </c>
      <c r="J5" s="40" t="s">
        <v>80</v>
      </c>
      <c r="K5" s="25">
        <f>746/956</f>
        <v>0.78033472803347281</v>
      </c>
      <c r="L5" s="25">
        <f>746/4500</f>
        <v>0.16577777777777777</v>
      </c>
      <c r="M5" s="19" t="s">
        <v>35</v>
      </c>
      <c r="N5" s="20" t="s">
        <v>81</v>
      </c>
      <c r="O5" s="41" t="s">
        <v>82</v>
      </c>
      <c r="P5" s="40" t="s">
        <v>78</v>
      </c>
      <c r="Q5" s="40" t="s">
        <v>83</v>
      </c>
      <c r="R5" s="40" t="s">
        <v>84</v>
      </c>
      <c r="S5" s="25">
        <f>1855/2171</f>
        <v>0.85444495624136341</v>
      </c>
      <c r="T5" s="25">
        <f>1855/4500</f>
        <v>0.41222222222222221</v>
      </c>
      <c r="U5" s="19" t="s">
        <v>35</v>
      </c>
      <c r="V5" s="21" t="s">
        <v>85</v>
      </c>
      <c r="W5" s="22" t="s">
        <v>86</v>
      </c>
      <c r="X5" s="42" t="s">
        <v>78</v>
      </c>
      <c r="Y5" s="40" t="s">
        <v>87</v>
      </c>
      <c r="Z5" s="40" t="s">
        <v>88</v>
      </c>
      <c r="AA5" s="43">
        <f>2537/3386</f>
        <v>0.74926166568222086</v>
      </c>
      <c r="AB5" s="25">
        <f>2537/4500</f>
        <v>0.56377777777777782</v>
      </c>
      <c r="AC5" s="24" t="s">
        <v>35</v>
      </c>
      <c r="AD5" s="26" t="s">
        <v>89</v>
      </c>
      <c r="AE5" s="27" t="s">
        <v>90</v>
      </c>
      <c r="AF5" s="42" t="s">
        <v>77</v>
      </c>
      <c r="AG5" s="40" t="s">
        <v>77</v>
      </c>
      <c r="AH5" s="40" t="s">
        <v>91</v>
      </c>
      <c r="AI5" s="25">
        <f t="shared" ref="AI5:AJ5" si="2">3957/3800</f>
        <v>1.0413157894736842</v>
      </c>
      <c r="AJ5" s="25">
        <f t="shared" si="2"/>
        <v>1.0413157894736842</v>
      </c>
      <c r="AK5" s="38" t="s">
        <v>48</v>
      </c>
      <c r="AL5" s="26" t="s">
        <v>92</v>
      </c>
      <c r="AM5" s="29" t="s">
        <v>93</v>
      </c>
      <c r="AN5" s="26" t="s">
        <v>94</v>
      </c>
    </row>
    <row r="6" spans="1:40" ht="287.25" customHeight="1">
      <c r="A6" s="134"/>
      <c r="B6" s="134"/>
      <c r="C6" s="136" t="s">
        <v>95</v>
      </c>
      <c r="D6" s="30" t="s">
        <v>96</v>
      </c>
      <c r="E6" s="20" t="s">
        <v>97</v>
      </c>
      <c r="F6" s="15" t="s">
        <v>98</v>
      </c>
      <c r="G6" s="17" t="s">
        <v>99</v>
      </c>
      <c r="H6" s="17" t="s">
        <v>99</v>
      </c>
      <c r="I6" s="24" t="s">
        <v>100</v>
      </c>
      <c r="J6" s="24" t="s">
        <v>100</v>
      </c>
      <c r="K6" s="17">
        <v>1</v>
      </c>
      <c r="L6" s="17">
        <v>0.1</v>
      </c>
      <c r="M6" s="31" t="s">
        <v>48</v>
      </c>
      <c r="N6" s="20" t="s">
        <v>101</v>
      </c>
      <c r="O6" s="41" t="s">
        <v>102</v>
      </c>
      <c r="P6" s="17" t="s">
        <v>99</v>
      </c>
      <c r="Q6" s="24" t="s">
        <v>103</v>
      </c>
      <c r="R6" s="24" t="s">
        <v>104</v>
      </c>
      <c r="S6" s="17">
        <v>1</v>
      </c>
      <c r="T6" s="17">
        <v>0.4</v>
      </c>
      <c r="U6" s="44" t="s">
        <v>105</v>
      </c>
      <c r="V6" s="21" t="s">
        <v>106</v>
      </c>
      <c r="W6" s="22" t="s">
        <v>107</v>
      </c>
      <c r="X6" s="23" t="s">
        <v>99</v>
      </c>
      <c r="Y6" s="24" t="s">
        <v>108</v>
      </c>
      <c r="Z6" s="24" t="s">
        <v>109</v>
      </c>
      <c r="AA6" s="17">
        <f>70%/70%</f>
        <v>1</v>
      </c>
      <c r="AB6" s="17">
        <v>0.7</v>
      </c>
      <c r="AC6" s="45" t="s">
        <v>48</v>
      </c>
      <c r="AD6" s="26" t="s">
        <v>110</v>
      </c>
      <c r="AE6" s="27" t="s">
        <v>111</v>
      </c>
      <c r="AF6" s="35" t="s">
        <v>99</v>
      </c>
      <c r="AG6" s="24" t="s">
        <v>112</v>
      </c>
      <c r="AH6" s="24" t="s">
        <v>112</v>
      </c>
      <c r="AI6" s="17">
        <v>1</v>
      </c>
      <c r="AJ6" s="17">
        <v>1</v>
      </c>
      <c r="AK6" s="38" t="s">
        <v>48</v>
      </c>
      <c r="AL6" s="26" t="s">
        <v>113</v>
      </c>
      <c r="AM6" s="29" t="s">
        <v>114</v>
      </c>
      <c r="AN6" s="26" t="s">
        <v>115</v>
      </c>
    </row>
    <row r="7" spans="1:40" ht="407.25" customHeight="1">
      <c r="A7" s="134"/>
      <c r="B7" s="134"/>
      <c r="C7" s="134"/>
      <c r="D7" s="30" t="s">
        <v>116</v>
      </c>
      <c r="E7" s="15" t="s">
        <v>117</v>
      </c>
      <c r="F7" s="15" t="s">
        <v>98</v>
      </c>
      <c r="G7" s="24" t="s">
        <v>118</v>
      </c>
      <c r="H7" s="24" t="s">
        <v>119</v>
      </c>
      <c r="I7" s="24" t="s">
        <v>120</v>
      </c>
      <c r="J7" s="24" t="s">
        <v>121</v>
      </c>
      <c r="K7" s="25">
        <f>46/6</f>
        <v>7.666666666666667</v>
      </c>
      <c r="L7" s="25">
        <f>46/50</f>
        <v>0.92</v>
      </c>
      <c r="M7" s="46" t="s">
        <v>122</v>
      </c>
      <c r="N7" s="20" t="s">
        <v>123</v>
      </c>
      <c r="O7" s="20" t="s">
        <v>124</v>
      </c>
      <c r="P7" s="24" t="s">
        <v>119</v>
      </c>
      <c r="Q7" s="24" t="s">
        <v>125</v>
      </c>
      <c r="R7" s="24" t="s">
        <v>126</v>
      </c>
      <c r="S7" s="25">
        <f>107/15</f>
        <v>7.1333333333333337</v>
      </c>
      <c r="T7" s="25">
        <f>107/50</f>
        <v>2.14</v>
      </c>
      <c r="U7" s="32" t="s">
        <v>63</v>
      </c>
      <c r="V7" s="21" t="s">
        <v>127</v>
      </c>
      <c r="W7" s="22" t="s">
        <v>128</v>
      </c>
      <c r="X7" s="35" t="s">
        <v>129</v>
      </c>
      <c r="Y7" s="24" t="s">
        <v>130</v>
      </c>
      <c r="Z7" s="24" t="s">
        <v>131</v>
      </c>
      <c r="AA7" s="25">
        <f>158/137</f>
        <v>1.1532846715328466</v>
      </c>
      <c r="AB7" s="25">
        <f>158/157</f>
        <v>1.0063694267515924</v>
      </c>
      <c r="AC7" s="36" t="s">
        <v>68</v>
      </c>
      <c r="AD7" s="26" t="s">
        <v>132</v>
      </c>
      <c r="AE7" s="47" t="s">
        <v>133</v>
      </c>
      <c r="AF7" s="35" t="s">
        <v>134</v>
      </c>
      <c r="AG7" s="24" t="s">
        <v>135</v>
      </c>
      <c r="AH7" s="24" t="s">
        <v>136</v>
      </c>
      <c r="AI7" s="25">
        <f t="shared" ref="AI7:AJ7" si="3">235/157</f>
        <v>1.4968152866242037</v>
      </c>
      <c r="AJ7" s="25">
        <f t="shared" si="3"/>
        <v>1.4968152866242037</v>
      </c>
      <c r="AK7" s="48" t="s">
        <v>48</v>
      </c>
      <c r="AL7" s="26" t="s">
        <v>137</v>
      </c>
      <c r="AM7" s="33" t="s">
        <v>138</v>
      </c>
      <c r="AN7" s="41" t="s">
        <v>139</v>
      </c>
    </row>
    <row r="8" spans="1:40" ht="186" customHeight="1">
      <c r="A8" s="134"/>
      <c r="B8" s="134"/>
      <c r="C8" s="134"/>
      <c r="D8" s="49" t="s">
        <v>140</v>
      </c>
      <c r="E8" s="50" t="s">
        <v>141</v>
      </c>
      <c r="F8" s="15" t="s">
        <v>142</v>
      </c>
      <c r="G8" s="24" t="s">
        <v>143</v>
      </c>
      <c r="H8" s="50" t="s">
        <v>144</v>
      </c>
      <c r="I8" s="50" t="s">
        <v>145</v>
      </c>
      <c r="J8" s="50" t="s">
        <v>146</v>
      </c>
      <c r="K8" s="25">
        <f>73/60</f>
        <v>1.2166666666666666</v>
      </c>
      <c r="L8" s="25">
        <f>73/777</f>
        <v>9.3951093951093953E-2</v>
      </c>
      <c r="M8" s="46" t="s">
        <v>122</v>
      </c>
      <c r="N8" s="20" t="s">
        <v>147</v>
      </c>
      <c r="O8" s="20" t="s">
        <v>148</v>
      </c>
      <c r="P8" s="50" t="s">
        <v>149</v>
      </c>
      <c r="Q8" s="50" t="s">
        <v>150</v>
      </c>
      <c r="R8" s="50" t="s">
        <v>151</v>
      </c>
      <c r="S8" s="25">
        <f>1091/310</f>
        <v>3.5193548387096776</v>
      </c>
      <c r="T8" s="25">
        <f>1091/777</f>
        <v>1.4041184041184041</v>
      </c>
      <c r="U8" s="32" t="s">
        <v>63</v>
      </c>
      <c r="V8" s="21" t="s">
        <v>152</v>
      </c>
      <c r="W8" s="22" t="s">
        <v>153</v>
      </c>
      <c r="X8" s="50" t="s">
        <v>154</v>
      </c>
      <c r="Y8" s="50" t="s">
        <v>155</v>
      </c>
      <c r="Z8" s="50" t="s">
        <v>156</v>
      </c>
      <c r="AA8" s="18">
        <f>1772/1611</f>
        <v>1.0999379267535692</v>
      </c>
      <c r="AB8" s="25">
        <f>1772/2074</f>
        <v>0.8543876567020251</v>
      </c>
      <c r="AC8" s="45" t="s">
        <v>48</v>
      </c>
      <c r="AD8" s="26" t="s">
        <v>157</v>
      </c>
      <c r="AE8" s="47" t="s">
        <v>158</v>
      </c>
      <c r="AF8" s="50" t="s">
        <v>154</v>
      </c>
      <c r="AG8" s="50" t="s">
        <v>154</v>
      </c>
      <c r="AH8" s="50" t="s">
        <v>159</v>
      </c>
      <c r="AI8" s="18">
        <f t="shared" ref="AI8:AJ8" si="4">2362/2074</f>
        <v>1.1388621022179364</v>
      </c>
      <c r="AJ8" s="18">
        <f t="shared" si="4"/>
        <v>1.1388621022179364</v>
      </c>
      <c r="AK8" s="28" t="s">
        <v>48</v>
      </c>
      <c r="AL8" s="26" t="s">
        <v>160</v>
      </c>
      <c r="AM8" s="33" t="s">
        <v>161</v>
      </c>
      <c r="AN8" s="41" t="s">
        <v>162</v>
      </c>
    </row>
    <row r="9" spans="1:40" ht="96.75" customHeight="1">
      <c r="A9" s="134"/>
      <c r="B9" s="134"/>
      <c r="C9" s="134"/>
      <c r="D9" s="30" t="s">
        <v>163</v>
      </c>
      <c r="E9" s="51" t="s">
        <v>164</v>
      </c>
      <c r="F9" s="15" t="s">
        <v>142</v>
      </c>
      <c r="G9" s="24" t="s">
        <v>165</v>
      </c>
      <c r="H9" s="50" t="s">
        <v>166</v>
      </c>
      <c r="I9" s="50" t="s">
        <v>167</v>
      </c>
      <c r="J9" s="50" t="s">
        <v>168</v>
      </c>
      <c r="K9" s="25">
        <f>55/50</f>
        <v>1.1000000000000001</v>
      </c>
      <c r="L9" s="25">
        <f>55/640</f>
        <v>8.59375E-2</v>
      </c>
      <c r="M9" s="52" t="s">
        <v>122</v>
      </c>
      <c r="N9" s="53" t="s">
        <v>169</v>
      </c>
      <c r="O9" s="53" t="s">
        <v>170</v>
      </c>
      <c r="P9" s="50" t="s">
        <v>171</v>
      </c>
      <c r="Q9" s="50" t="s">
        <v>172</v>
      </c>
      <c r="R9" s="50" t="s">
        <v>173</v>
      </c>
      <c r="S9" s="25">
        <f>579/256</f>
        <v>2.26171875</v>
      </c>
      <c r="T9" s="25">
        <f>579/640</f>
        <v>0.90468749999999998</v>
      </c>
      <c r="U9" s="32" t="s">
        <v>63</v>
      </c>
      <c r="V9" s="21" t="s">
        <v>174</v>
      </c>
      <c r="W9" s="22" t="s">
        <v>175</v>
      </c>
      <c r="X9" s="50" t="s">
        <v>166</v>
      </c>
      <c r="Y9" s="50" t="s">
        <v>176</v>
      </c>
      <c r="Z9" s="50" t="s">
        <v>177</v>
      </c>
      <c r="AA9" s="25">
        <f>1053/954</f>
        <v>1.1037735849056605</v>
      </c>
      <c r="AB9" s="25">
        <f>1053/1244</f>
        <v>0.84646302250803862</v>
      </c>
      <c r="AC9" s="36" t="s">
        <v>68</v>
      </c>
      <c r="AD9" s="26" t="s">
        <v>178</v>
      </c>
      <c r="AE9" s="26" t="s">
        <v>179</v>
      </c>
      <c r="AF9" s="50" t="s">
        <v>166</v>
      </c>
      <c r="AG9" s="50" t="s">
        <v>166</v>
      </c>
      <c r="AH9" s="50" t="s">
        <v>180</v>
      </c>
      <c r="AI9" s="25">
        <f t="shared" ref="AI9:AJ9" si="5">1417/1244</f>
        <v>1.1390675241157557</v>
      </c>
      <c r="AJ9" s="25">
        <f t="shared" si="5"/>
        <v>1.1390675241157557</v>
      </c>
      <c r="AK9" s="28" t="s">
        <v>48</v>
      </c>
      <c r="AL9" s="26" t="s">
        <v>181</v>
      </c>
      <c r="AM9" s="26" t="s">
        <v>182</v>
      </c>
      <c r="AN9" s="26" t="s">
        <v>183</v>
      </c>
    </row>
    <row r="10" spans="1:40" ht="111.75" customHeight="1">
      <c r="A10" s="135"/>
      <c r="B10" s="135"/>
      <c r="C10" s="135"/>
      <c r="D10" s="30" t="s">
        <v>184</v>
      </c>
      <c r="E10" s="20" t="s">
        <v>185</v>
      </c>
      <c r="F10" s="15" t="s">
        <v>142</v>
      </c>
      <c r="G10" s="24" t="s">
        <v>186</v>
      </c>
      <c r="H10" s="54" t="s">
        <v>187</v>
      </c>
      <c r="I10" s="54" t="s">
        <v>188</v>
      </c>
      <c r="J10" s="54" t="s">
        <v>189</v>
      </c>
      <c r="K10" s="25">
        <f>25041/22342</f>
        <v>1.120803867156029</v>
      </c>
      <c r="L10" s="25">
        <f>25041/27745</f>
        <v>0.9025409983780861</v>
      </c>
      <c r="M10" s="52" t="s">
        <v>122</v>
      </c>
      <c r="N10" s="53" t="s">
        <v>190</v>
      </c>
      <c r="O10" s="41" t="s">
        <v>191</v>
      </c>
      <c r="P10" s="54" t="s">
        <v>192</v>
      </c>
      <c r="Q10" s="54" t="s">
        <v>193</v>
      </c>
      <c r="R10" s="54" t="s">
        <v>194</v>
      </c>
      <c r="S10" s="25">
        <f>28804/24342</f>
        <v>1.1833045764522225</v>
      </c>
      <c r="T10" s="25">
        <f>28804/27745</f>
        <v>1.0381690394665706</v>
      </c>
      <c r="U10" s="32" t="s">
        <v>63</v>
      </c>
      <c r="V10" s="21" t="s">
        <v>195</v>
      </c>
      <c r="W10" s="22" t="s">
        <v>196</v>
      </c>
      <c r="X10" s="54" t="s">
        <v>187</v>
      </c>
      <c r="Y10" s="54" t="s">
        <v>197</v>
      </c>
      <c r="Z10" s="54" t="s">
        <v>198</v>
      </c>
      <c r="AA10" s="25">
        <f>30815/32500</f>
        <v>0.94815384615384612</v>
      </c>
      <c r="AB10" s="25">
        <f>30815/36200</f>
        <v>0.85124309392265196</v>
      </c>
      <c r="AC10" s="45" t="s">
        <v>48</v>
      </c>
      <c r="AD10" s="26" t="s">
        <v>199</v>
      </c>
      <c r="AE10" s="27" t="s">
        <v>200</v>
      </c>
      <c r="AF10" s="54" t="s">
        <v>187</v>
      </c>
      <c r="AG10" s="54" t="s">
        <v>187</v>
      </c>
      <c r="AH10" s="54" t="s">
        <v>201</v>
      </c>
      <c r="AI10" s="25">
        <f t="shared" ref="AI10:AJ10" si="6">32330/36200</f>
        <v>0.89309392265193366</v>
      </c>
      <c r="AJ10" s="25">
        <f t="shared" si="6"/>
        <v>0.89309392265193366</v>
      </c>
      <c r="AK10" s="28" t="s">
        <v>48</v>
      </c>
      <c r="AL10" s="26" t="s">
        <v>202</v>
      </c>
      <c r="AM10" s="29" t="s">
        <v>203</v>
      </c>
      <c r="AN10" s="26" t="s">
        <v>204</v>
      </c>
    </row>
    <row r="11" spans="1:40" ht="179.25" customHeight="1">
      <c r="A11" s="133" t="s">
        <v>205</v>
      </c>
      <c r="B11" s="133" t="s">
        <v>206</v>
      </c>
      <c r="C11" s="136" t="s">
        <v>207</v>
      </c>
      <c r="D11" s="55" t="s">
        <v>208</v>
      </c>
      <c r="E11" s="41" t="s">
        <v>209</v>
      </c>
      <c r="F11" s="15" t="s">
        <v>98</v>
      </c>
      <c r="G11" s="25" t="s">
        <v>210</v>
      </c>
      <c r="H11" s="25" t="s">
        <v>210</v>
      </c>
      <c r="I11" s="25" t="s">
        <v>210</v>
      </c>
      <c r="J11" s="25" t="s">
        <v>210</v>
      </c>
      <c r="K11" s="18">
        <v>1</v>
      </c>
      <c r="L11" s="18">
        <v>1</v>
      </c>
      <c r="M11" s="31" t="s">
        <v>48</v>
      </c>
      <c r="N11" s="53" t="s">
        <v>211</v>
      </c>
      <c r="O11" s="20" t="s">
        <v>212</v>
      </c>
      <c r="P11" s="25" t="s">
        <v>210</v>
      </c>
      <c r="Q11" s="25" t="s">
        <v>210</v>
      </c>
      <c r="R11" s="25" t="s">
        <v>210</v>
      </c>
      <c r="S11" s="18">
        <v>1</v>
      </c>
      <c r="T11" s="18">
        <v>1</v>
      </c>
      <c r="U11" s="44" t="s">
        <v>105</v>
      </c>
      <c r="V11" s="21" t="s">
        <v>213</v>
      </c>
      <c r="W11" s="22" t="s">
        <v>214</v>
      </c>
      <c r="X11" s="56" t="s">
        <v>210</v>
      </c>
      <c r="Y11" s="25" t="s">
        <v>210</v>
      </c>
      <c r="Z11" s="25" t="s">
        <v>210</v>
      </c>
      <c r="AA11" s="25">
        <v>1</v>
      </c>
      <c r="AB11" s="18">
        <v>1</v>
      </c>
      <c r="AC11" s="45" t="s">
        <v>48</v>
      </c>
      <c r="AD11" s="26" t="s">
        <v>215</v>
      </c>
      <c r="AE11" s="27" t="s">
        <v>216</v>
      </c>
      <c r="AF11" s="56" t="s">
        <v>210</v>
      </c>
      <c r="AG11" s="25" t="s">
        <v>210</v>
      </c>
      <c r="AH11" s="25" t="s">
        <v>210</v>
      </c>
      <c r="AI11" s="25">
        <v>1</v>
      </c>
      <c r="AJ11" s="18">
        <v>1</v>
      </c>
      <c r="AK11" s="57" t="s">
        <v>48</v>
      </c>
      <c r="AL11" s="26" t="s">
        <v>217</v>
      </c>
      <c r="AM11" s="29" t="s">
        <v>218</v>
      </c>
      <c r="AN11" s="26" t="s">
        <v>219</v>
      </c>
    </row>
    <row r="12" spans="1:40" ht="312" customHeight="1">
      <c r="A12" s="134"/>
      <c r="B12" s="134"/>
      <c r="C12" s="134"/>
      <c r="D12" s="30" t="s">
        <v>220</v>
      </c>
      <c r="E12" s="20" t="s">
        <v>221</v>
      </c>
      <c r="F12" s="15" t="s">
        <v>98</v>
      </c>
      <c r="G12" s="24" t="s">
        <v>222</v>
      </c>
      <c r="H12" s="24" t="s">
        <v>223</v>
      </c>
      <c r="I12" s="24" t="s">
        <v>224</v>
      </c>
      <c r="J12" s="24" t="s">
        <v>225</v>
      </c>
      <c r="K12" s="18">
        <f>5694/5000</f>
        <v>1.1388</v>
      </c>
      <c r="L12" s="18">
        <f>5694/30000</f>
        <v>0.1898</v>
      </c>
      <c r="M12" s="52" t="s">
        <v>122</v>
      </c>
      <c r="N12" s="20" t="s">
        <v>226</v>
      </c>
      <c r="O12" s="20" t="s">
        <v>227</v>
      </c>
      <c r="P12" s="24" t="s">
        <v>223</v>
      </c>
      <c r="Q12" s="24" t="s">
        <v>228</v>
      </c>
      <c r="R12" s="24" t="s">
        <v>229</v>
      </c>
      <c r="S12" s="25">
        <f>98820/12500</f>
        <v>7.9055999999999997</v>
      </c>
      <c r="T12" s="18">
        <f>98820/30000</f>
        <v>3.294</v>
      </c>
      <c r="U12" s="32" t="s">
        <v>63</v>
      </c>
      <c r="V12" s="21" t="s">
        <v>230</v>
      </c>
      <c r="W12" s="22" t="s">
        <v>231</v>
      </c>
      <c r="X12" s="35" t="s">
        <v>232</v>
      </c>
      <c r="Y12" s="24" t="s">
        <v>233</v>
      </c>
      <c r="Z12" s="24" t="s">
        <v>233</v>
      </c>
      <c r="AA12" s="25">
        <f>98820/98820</f>
        <v>1</v>
      </c>
      <c r="AB12" s="18">
        <f>98820/100000</f>
        <v>0.98819999999999997</v>
      </c>
      <c r="AC12" s="45" t="s">
        <v>48</v>
      </c>
      <c r="AD12" s="26" t="s">
        <v>234</v>
      </c>
      <c r="AE12" s="27" t="s">
        <v>235</v>
      </c>
      <c r="AF12" s="35" t="s">
        <v>236</v>
      </c>
      <c r="AG12" s="24" t="s">
        <v>237</v>
      </c>
      <c r="AH12" s="24" t="s">
        <v>238</v>
      </c>
      <c r="AI12" s="25">
        <f>99235/100000</f>
        <v>0.99234999999999995</v>
      </c>
      <c r="AJ12" s="18">
        <v>0.99199999999999999</v>
      </c>
      <c r="AK12" s="57" t="s">
        <v>48</v>
      </c>
      <c r="AL12" s="26" t="s">
        <v>239</v>
      </c>
      <c r="AM12" s="29" t="s">
        <v>240</v>
      </c>
      <c r="AN12" s="26" t="s">
        <v>241</v>
      </c>
    </row>
    <row r="13" spans="1:40" ht="326.25" customHeight="1">
      <c r="A13" s="134"/>
      <c r="B13" s="134"/>
      <c r="C13" s="134"/>
      <c r="D13" s="30" t="s">
        <v>242</v>
      </c>
      <c r="E13" s="20" t="s">
        <v>243</v>
      </c>
      <c r="F13" s="15" t="s">
        <v>98</v>
      </c>
      <c r="G13" s="24" t="s">
        <v>244</v>
      </c>
      <c r="H13" s="24" t="s">
        <v>245</v>
      </c>
      <c r="I13" s="24" t="s">
        <v>246</v>
      </c>
      <c r="J13" s="24" t="s">
        <v>246</v>
      </c>
      <c r="K13" s="25" t="s">
        <v>246</v>
      </c>
      <c r="L13" s="25" t="s">
        <v>246</v>
      </c>
      <c r="M13" s="31" t="s">
        <v>48</v>
      </c>
      <c r="N13" s="20" t="s">
        <v>247</v>
      </c>
      <c r="O13" s="20" t="s">
        <v>248</v>
      </c>
      <c r="P13" s="24" t="s">
        <v>245</v>
      </c>
      <c r="Q13" s="24" t="s">
        <v>246</v>
      </c>
      <c r="R13" s="24" t="s">
        <v>246</v>
      </c>
      <c r="S13" s="25" t="s">
        <v>246</v>
      </c>
      <c r="T13" s="25" t="s">
        <v>246</v>
      </c>
      <c r="U13" s="31" t="s">
        <v>48</v>
      </c>
      <c r="V13" s="21" t="s">
        <v>249</v>
      </c>
      <c r="W13" s="22" t="s">
        <v>250</v>
      </c>
      <c r="X13" s="35" t="s">
        <v>251</v>
      </c>
      <c r="Y13" s="24" t="s">
        <v>246</v>
      </c>
      <c r="Z13" s="24" t="s">
        <v>246</v>
      </c>
      <c r="AA13" s="25" t="s">
        <v>246</v>
      </c>
      <c r="AB13" s="25" t="s">
        <v>246</v>
      </c>
      <c r="AC13" s="45" t="s">
        <v>48</v>
      </c>
      <c r="AD13" s="26" t="s">
        <v>252</v>
      </c>
      <c r="AE13" s="27" t="s">
        <v>235</v>
      </c>
      <c r="AF13" s="35" t="s">
        <v>253</v>
      </c>
      <c r="AG13" s="24" t="s">
        <v>254</v>
      </c>
      <c r="AH13" s="24" t="s">
        <v>254</v>
      </c>
      <c r="AI13" s="25">
        <f t="shared" ref="AI13:AJ13" si="7">99235/90000</f>
        <v>1.1026111111111112</v>
      </c>
      <c r="AJ13" s="25">
        <f t="shared" si="7"/>
        <v>1.1026111111111112</v>
      </c>
      <c r="AK13" s="57" t="s">
        <v>48</v>
      </c>
      <c r="AL13" s="26" t="s">
        <v>255</v>
      </c>
      <c r="AM13" s="58" t="s">
        <v>256</v>
      </c>
      <c r="AN13" s="26" t="s">
        <v>257</v>
      </c>
    </row>
    <row r="14" spans="1:40" ht="366.75" customHeight="1">
      <c r="A14" s="134"/>
      <c r="B14" s="134"/>
      <c r="C14" s="135"/>
      <c r="D14" s="30" t="s">
        <v>258</v>
      </c>
      <c r="E14" s="20" t="s">
        <v>259</v>
      </c>
      <c r="F14" s="15" t="s">
        <v>98</v>
      </c>
      <c r="G14" s="24" t="s">
        <v>260</v>
      </c>
      <c r="H14" s="24" t="s">
        <v>260</v>
      </c>
      <c r="I14" s="24" t="s">
        <v>261</v>
      </c>
      <c r="J14" s="24" t="s">
        <v>262</v>
      </c>
      <c r="K14" s="25">
        <f>106/150</f>
        <v>0.70666666666666667</v>
      </c>
      <c r="L14" s="25">
        <f>106/600</f>
        <v>0.17666666666666667</v>
      </c>
      <c r="M14" s="19" t="s">
        <v>35</v>
      </c>
      <c r="N14" s="41" t="s">
        <v>263</v>
      </c>
      <c r="O14" s="41" t="s">
        <v>264</v>
      </c>
      <c r="P14" s="24" t="s">
        <v>260</v>
      </c>
      <c r="Q14" s="24" t="s">
        <v>265</v>
      </c>
      <c r="R14" s="24" t="s">
        <v>266</v>
      </c>
      <c r="S14" s="25">
        <f>261/300</f>
        <v>0.87</v>
      </c>
      <c r="T14" s="25">
        <f>261/600</f>
        <v>0.435</v>
      </c>
      <c r="U14" s="19" t="s">
        <v>35</v>
      </c>
      <c r="V14" s="21" t="s">
        <v>267</v>
      </c>
      <c r="W14" s="22" t="s">
        <v>268</v>
      </c>
      <c r="X14" s="35" t="s">
        <v>260</v>
      </c>
      <c r="Y14" s="24" t="s">
        <v>269</v>
      </c>
      <c r="Z14" s="24" t="s">
        <v>270</v>
      </c>
      <c r="AA14" s="25">
        <f>3201/450</f>
        <v>7.1133333333333333</v>
      </c>
      <c r="AB14" s="25">
        <f>3201/600</f>
        <v>5.335</v>
      </c>
      <c r="AC14" s="36" t="s">
        <v>68</v>
      </c>
      <c r="AD14" s="26" t="s">
        <v>271</v>
      </c>
      <c r="AE14" s="27" t="s">
        <v>272</v>
      </c>
      <c r="AF14" s="35" t="s">
        <v>273</v>
      </c>
      <c r="AG14" s="24" t="s">
        <v>274</v>
      </c>
      <c r="AH14" s="24" t="s">
        <v>275</v>
      </c>
      <c r="AI14" s="24" t="s">
        <v>246</v>
      </c>
      <c r="AJ14" s="24" t="s">
        <v>246</v>
      </c>
      <c r="AK14" s="57"/>
      <c r="AL14" s="59" t="s">
        <v>246</v>
      </c>
      <c r="AM14" s="29" t="s">
        <v>276</v>
      </c>
      <c r="AN14" s="26" t="s">
        <v>276</v>
      </c>
    </row>
    <row r="15" spans="1:40" ht="382.5" customHeight="1">
      <c r="A15" s="134"/>
      <c r="B15" s="134"/>
      <c r="C15" s="60"/>
      <c r="D15" s="30" t="s">
        <v>277</v>
      </c>
      <c r="E15" s="20" t="s">
        <v>278</v>
      </c>
      <c r="F15" s="15" t="s">
        <v>98</v>
      </c>
      <c r="G15" s="24" t="s">
        <v>279</v>
      </c>
      <c r="H15" s="24"/>
      <c r="I15" s="24"/>
      <c r="J15" s="24"/>
      <c r="K15" s="25"/>
      <c r="L15" s="25"/>
      <c r="M15" s="52"/>
      <c r="N15" s="20"/>
      <c r="O15" s="20"/>
      <c r="P15" s="24"/>
      <c r="Q15" s="24"/>
      <c r="R15" s="24"/>
      <c r="S15" s="25"/>
      <c r="T15" s="25"/>
      <c r="U15" s="31"/>
      <c r="V15" s="21"/>
      <c r="W15" s="22"/>
      <c r="X15" s="35" t="s">
        <v>246</v>
      </c>
      <c r="Y15" s="35" t="s">
        <v>246</v>
      </c>
      <c r="Z15" s="35" t="s">
        <v>246</v>
      </c>
      <c r="AA15" s="35" t="s">
        <v>246</v>
      </c>
      <c r="AB15" s="35" t="s">
        <v>246</v>
      </c>
      <c r="AC15" s="35" t="s">
        <v>246</v>
      </c>
      <c r="AD15" s="35" t="s">
        <v>246</v>
      </c>
      <c r="AE15" s="35" t="s">
        <v>246</v>
      </c>
      <c r="AF15" s="35" t="s">
        <v>279</v>
      </c>
      <c r="AG15" s="24" t="s">
        <v>279</v>
      </c>
      <c r="AH15" s="24" t="s">
        <v>280</v>
      </c>
      <c r="AI15" s="25">
        <f t="shared" ref="AI15:AJ15" si="8">247/250</f>
        <v>0.98799999999999999</v>
      </c>
      <c r="AJ15" s="25">
        <f t="shared" si="8"/>
        <v>0.98799999999999999</v>
      </c>
      <c r="AK15" s="28" t="s">
        <v>48</v>
      </c>
      <c r="AL15" s="26" t="s">
        <v>281</v>
      </c>
      <c r="AM15" s="29" t="s">
        <v>282</v>
      </c>
      <c r="AN15" s="26" t="s">
        <v>283</v>
      </c>
    </row>
    <row r="16" spans="1:40" ht="357.75" customHeight="1">
      <c r="A16" s="134"/>
      <c r="B16" s="134"/>
      <c r="C16" s="136" t="s">
        <v>284</v>
      </c>
      <c r="D16" s="30" t="s">
        <v>285</v>
      </c>
      <c r="E16" s="20" t="s">
        <v>286</v>
      </c>
      <c r="F16" s="15" t="s">
        <v>98</v>
      </c>
      <c r="G16" s="24" t="s">
        <v>287</v>
      </c>
      <c r="H16" s="24" t="s">
        <v>287</v>
      </c>
      <c r="I16" s="24" t="s">
        <v>288</v>
      </c>
      <c r="J16" s="24" t="s">
        <v>289</v>
      </c>
      <c r="K16" s="25">
        <f>9/7</f>
        <v>1.2857142857142858</v>
      </c>
      <c r="L16" s="25">
        <f>9/97</f>
        <v>9.2783505154639179E-2</v>
      </c>
      <c r="M16" s="52" t="s">
        <v>122</v>
      </c>
      <c r="N16" s="20" t="s">
        <v>290</v>
      </c>
      <c r="O16" s="20" t="s">
        <v>291</v>
      </c>
      <c r="P16" s="24" t="s">
        <v>287</v>
      </c>
      <c r="Q16" s="24" t="s">
        <v>292</v>
      </c>
      <c r="R16" s="24" t="s">
        <v>293</v>
      </c>
      <c r="S16" s="25">
        <f>21/22</f>
        <v>0.95454545454545459</v>
      </c>
      <c r="T16" s="25">
        <f>21/97</f>
        <v>0.21649484536082475</v>
      </c>
      <c r="U16" s="31" t="s">
        <v>48</v>
      </c>
      <c r="V16" s="21" t="s">
        <v>294</v>
      </c>
      <c r="W16" s="22" t="s">
        <v>295</v>
      </c>
      <c r="X16" s="35" t="s">
        <v>296</v>
      </c>
      <c r="Y16" s="24" t="s">
        <v>297</v>
      </c>
      <c r="Z16" s="24" t="s">
        <v>298</v>
      </c>
      <c r="AA16" s="25">
        <f>61/72</f>
        <v>0.84722222222222221</v>
      </c>
      <c r="AB16" s="25">
        <f>61/97</f>
        <v>0.62886597938144329</v>
      </c>
      <c r="AC16" s="24" t="s">
        <v>35</v>
      </c>
      <c r="AD16" s="26" t="s">
        <v>299</v>
      </c>
      <c r="AE16" s="27" t="s">
        <v>300</v>
      </c>
      <c r="AF16" s="35" t="s">
        <v>296</v>
      </c>
      <c r="AG16" s="24" t="s">
        <v>296</v>
      </c>
      <c r="AH16" s="24" t="s">
        <v>301</v>
      </c>
      <c r="AI16" s="25">
        <f t="shared" ref="AI16:AJ16" si="9">93/97</f>
        <v>0.95876288659793818</v>
      </c>
      <c r="AJ16" s="25">
        <f t="shared" si="9"/>
        <v>0.95876288659793818</v>
      </c>
      <c r="AK16" s="28" t="s">
        <v>48</v>
      </c>
      <c r="AL16" s="26" t="s">
        <v>302</v>
      </c>
      <c r="AM16" s="29" t="s">
        <v>303</v>
      </c>
      <c r="AN16" s="26" t="s">
        <v>304</v>
      </c>
    </row>
    <row r="17" spans="1:40" ht="254.25" customHeight="1">
      <c r="A17" s="134"/>
      <c r="B17" s="134"/>
      <c r="C17" s="134"/>
      <c r="D17" s="30" t="s">
        <v>305</v>
      </c>
      <c r="E17" s="61" t="s">
        <v>306</v>
      </c>
      <c r="F17" s="15" t="s">
        <v>307</v>
      </c>
      <c r="G17" s="17" t="s">
        <v>308</v>
      </c>
      <c r="H17" s="17" t="s">
        <v>308</v>
      </c>
      <c r="I17" s="17" t="s">
        <v>309</v>
      </c>
      <c r="J17" s="17" t="s">
        <v>310</v>
      </c>
      <c r="K17" s="25">
        <f>21/16</f>
        <v>1.3125</v>
      </c>
      <c r="L17" s="25">
        <f>21/69</f>
        <v>0.30434782608695654</v>
      </c>
      <c r="M17" s="52" t="s">
        <v>122</v>
      </c>
      <c r="N17" s="53" t="s">
        <v>311</v>
      </c>
      <c r="O17" s="53" t="s">
        <v>312</v>
      </c>
      <c r="P17" s="17" t="s">
        <v>308</v>
      </c>
      <c r="Q17" s="17" t="s">
        <v>313</v>
      </c>
      <c r="R17" s="17" t="s">
        <v>313</v>
      </c>
      <c r="S17" s="25">
        <f>42/42</f>
        <v>1</v>
      </c>
      <c r="T17" s="25">
        <f>42/69</f>
        <v>0.60869565217391308</v>
      </c>
      <c r="U17" s="31" t="s">
        <v>48</v>
      </c>
      <c r="V17" s="21" t="s">
        <v>314</v>
      </c>
      <c r="W17" s="22" t="s">
        <v>315</v>
      </c>
      <c r="X17" s="23" t="s">
        <v>308</v>
      </c>
      <c r="Y17" s="24" t="s">
        <v>316</v>
      </c>
      <c r="Z17" s="24" t="s">
        <v>317</v>
      </c>
      <c r="AA17" s="25">
        <f>63/55</f>
        <v>1.1454545454545455</v>
      </c>
      <c r="AB17" s="25">
        <f>63/69</f>
        <v>0.91304347826086951</v>
      </c>
      <c r="AC17" s="36" t="s">
        <v>68</v>
      </c>
      <c r="AD17" s="26" t="s">
        <v>318</v>
      </c>
      <c r="AE17" s="27" t="s">
        <v>319</v>
      </c>
      <c r="AF17" s="23" t="s">
        <v>308</v>
      </c>
      <c r="AG17" s="24" t="s">
        <v>308</v>
      </c>
      <c r="AH17" s="24" t="s">
        <v>320</v>
      </c>
      <c r="AI17" s="25">
        <f t="shared" ref="AI17:AJ17" si="10">84/69</f>
        <v>1.2173913043478262</v>
      </c>
      <c r="AJ17" s="25">
        <f t="shared" si="10"/>
        <v>1.2173913043478262</v>
      </c>
      <c r="AK17" s="28" t="s">
        <v>48</v>
      </c>
      <c r="AL17" s="26" t="s">
        <v>321</v>
      </c>
      <c r="AM17" s="29" t="s">
        <v>322</v>
      </c>
      <c r="AN17" s="26" t="s">
        <v>323</v>
      </c>
    </row>
    <row r="18" spans="1:40" ht="177.75" customHeight="1">
      <c r="A18" s="134"/>
      <c r="B18" s="134"/>
      <c r="C18" s="134"/>
      <c r="D18" s="30" t="s">
        <v>324</v>
      </c>
      <c r="E18" s="20" t="s">
        <v>325</v>
      </c>
      <c r="F18" s="15" t="s">
        <v>307</v>
      </c>
      <c r="G18" s="24" t="s">
        <v>326</v>
      </c>
      <c r="H18" s="24" t="s">
        <v>326</v>
      </c>
      <c r="I18" s="24" t="s">
        <v>327</v>
      </c>
      <c r="J18" s="24" t="s">
        <v>328</v>
      </c>
      <c r="K18" s="25">
        <f>32/51</f>
        <v>0.62745098039215685</v>
      </c>
      <c r="L18" s="25">
        <f>32/200</f>
        <v>0.16</v>
      </c>
      <c r="M18" s="24" t="s">
        <v>35</v>
      </c>
      <c r="N18" s="53" t="s">
        <v>329</v>
      </c>
      <c r="O18" s="20" t="s">
        <v>330</v>
      </c>
      <c r="P18" s="24" t="s">
        <v>326</v>
      </c>
      <c r="Q18" s="24" t="s">
        <v>331</v>
      </c>
      <c r="R18" s="24" t="s">
        <v>332</v>
      </c>
      <c r="S18" s="25">
        <f>61/119</f>
        <v>0.51260504201680668</v>
      </c>
      <c r="T18" s="25">
        <f>61/200</f>
        <v>0.30499999999999999</v>
      </c>
      <c r="U18" s="24" t="s">
        <v>35</v>
      </c>
      <c r="V18" s="21" t="s">
        <v>333</v>
      </c>
      <c r="W18" s="22" t="s">
        <v>334</v>
      </c>
      <c r="X18" s="35" t="s">
        <v>326</v>
      </c>
      <c r="Y18" s="24" t="s">
        <v>335</v>
      </c>
      <c r="Z18" s="24" t="s">
        <v>336</v>
      </c>
      <c r="AA18" s="25">
        <f>187/180</f>
        <v>1.038888888888889</v>
      </c>
      <c r="AB18" s="25">
        <f>187/200</f>
        <v>0.93500000000000005</v>
      </c>
      <c r="AC18" s="45" t="s">
        <v>48</v>
      </c>
      <c r="AD18" s="26" t="s">
        <v>337</v>
      </c>
      <c r="AE18" s="27" t="s">
        <v>338</v>
      </c>
      <c r="AF18" s="35" t="s">
        <v>326</v>
      </c>
      <c r="AG18" s="24" t="s">
        <v>326</v>
      </c>
      <c r="AH18" s="24" t="s">
        <v>339</v>
      </c>
      <c r="AI18" s="25">
        <f t="shared" ref="AI18:AJ18" si="11">256/200</f>
        <v>1.28</v>
      </c>
      <c r="AJ18" s="25">
        <f t="shared" si="11"/>
        <v>1.28</v>
      </c>
      <c r="AK18" s="28" t="s">
        <v>48</v>
      </c>
      <c r="AL18" s="26" t="s">
        <v>340</v>
      </c>
      <c r="AM18" s="29" t="s">
        <v>341</v>
      </c>
      <c r="AN18" s="26" t="s">
        <v>342</v>
      </c>
    </row>
    <row r="19" spans="1:40" ht="306.75" customHeight="1">
      <c r="A19" s="134"/>
      <c r="B19" s="134"/>
      <c r="C19" s="134"/>
      <c r="D19" s="30" t="s">
        <v>343</v>
      </c>
      <c r="E19" s="20" t="s">
        <v>344</v>
      </c>
      <c r="F19" s="15" t="s">
        <v>307</v>
      </c>
      <c r="G19" s="24" t="s">
        <v>345</v>
      </c>
      <c r="H19" s="24" t="s">
        <v>345</v>
      </c>
      <c r="I19" s="24" t="s">
        <v>246</v>
      </c>
      <c r="J19" s="24" t="s">
        <v>246</v>
      </c>
      <c r="K19" s="25" t="s">
        <v>246</v>
      </c>
      <c r="L19" s="25" t="s">
        <v>246</v>
      </c>
      <c r="M19" s="31" t="s">
        <v>48</v>
      </c>
      <c r="N19" s="20" t="s">
        <v>346</v>
      </c>
      <c r="O19" s="20" t="s">
        <v>347</v>
      </c>
      <c r="P19" s="24" t="s">
        <v>345</v>
      </c>
      <c r="Q19" s="24" t="s">
        <v>348</v>
      </c>
      <c r="R19" s="24" t="s">
        <v>348</v>
      </c>
      <c r="S19" s="25">
        <f>1/1</f>
        <v>1</v>
      </c>
      <c r="T19" s="25">
        <f>1/4</f>
        <v>0.25</v>
      </c>
      <c r="U19" s="31" t="s">
        <v>48</v>
      </c>
      <c r="V19" s="21" t="s">
        <v>349</v>
      </c>
      <c r="W19" s="22" t="s">
        <v>350</v>
      </c>
      <c r="X19" s="35" t="s">
        <v>345</v>
      </c>
      <c r="Y19" s="24" t="s">
        <v>351</v>
      </c>
      <c r="Z19" s="24" t="s">
        <v>351</v>
      </c>
      <c r="AA19" s="25">
        <f>2/2</f>
        <v>1</v>
      </c>
      <c r="AB19" s="25">
        <f>2/4</f>
        <v>0.5</v>
      </c>
      <c r="AC19" s="45" t="s">
        <v>48</v>
      </c>
      <c r="AD19" s="26" t="s">
        <v>352</v>
      </c>
      <c r="AE19" s="27" t="s">
        <v>353</v>
      </c>
      <c r="AF19" s="35" t="s">
        <v>345</v>
      </c>
      <c r="AG19" s="24" t="s">
        <v>354</v>
      </c>
      <c r="AH19" s="24" t="s">
        <v>351</v>
      </c>
      <c r="AI19" s="25">
        <f t="shared" ref="AI19:AJ19" si="12">2/4</f>
        <v>0.5</v>
      </c>
      <c r="AJ19" s="25">
        <f t="shared" si="12"/>
        <v>0.5</v>
      </c>
      <c r="AK19" s="28" t="s">
        <v>355</v>
      </c>
      <c r="AL19" s="26" t="s">
        <v>356</v>
      </c>
      <c r="AM19" s="29" t="s">
        <v>357</v>
      </c>
      <c r="AN19" s="26" t="s">
        <v>358</v>
      </c>
    </row>
    <row r="20" spans="1:40" ht="333.75" customHeight="1">
      <c r="A20" s="134"/>
      <c r="B20" s="134"/>
      <c r="C20" s="134"/>
      <c r="D20" s="30" t="s">
        <v>359</v>
      </c>
      <c r="E20" s="20" t="s">
        <v>360</v>
      </c>
      <c r="F20" s="15" t="s">
        <v>361</v>
      </c>
      <c r="G20" s="24" t="s">
        <v>362</v>
      </c>
      <c r="H20" s="24" t="s">
        <v>362</v>
      </c>
      <c r="I20" s="24" t="s">
        <v>363</v>
      </c>
      <c r="J20" s="24" t="s">
        <v>363</v>
      </c>
      <c r="K20" s="17">
        <f>2/2</f>
        <v>1</v>
      </c>
      <c r="L20" s="25">
        <f>(2/2)/4</f>
        <v>0.25</v>
      </c>
      <c r="M20" s="31" t="s">
        <v>48</v>
      </c>
      <c r="N20" s="53" t="s">
        <v>364</v>
      </c>
      <c r="O20" s="53" t="s">
        <v>365</v>
      </c>
      <c r="P20" s="24" t="s">
        <v>362</v>
      </c>
      <c r="Q20" s="24" t="s">
        <v>362</v>
      </c>
      <c r="R20" s="24" t="s">
        <v>362</v>
      </c>
      <c r="S20" s="17">
        <f t="shared" ref="S20:T20" si="13">3/3</f>
        <v>1</v>
      </c>
      <c r="T20" s="25">
        <f t="shared" si="13"/>
        <v>1</v>
      </c>
      <c r="U20" s="31" t="s">
        <v>48</v>
      </c>
      <c r="V20" s="21" t="s">
        <v>366</v>
      </c>
      <c r="W20" s="22" t="s">
        <v>367</v>
      </c>
      <c r="X20" s="35" t="s">
        <v>362</v>
      </c>
      <c r="Y20" s="24" t="s">
        <v>362</v>
      </c>
      <c r="Z20" s="24" t="s">
        <v>362</v>
      </c>
      <c r="AA20" s="17">
        <f t="shared" ref="AA20:AB20" si="14">3/3</f>
        <v>1</v>
      </c>
      <c r="AB20" s="25">
        <f t="shared" si="14"/>
        <v>1</v>
      </c>
      <c r="AC20" s="45" t="s">
        <v>48</v>
      </c>
      <c r="AD20" s="26" t="s">
        <v>368</v>
      </c>
      <c r="AE20" s="27" t="s">
        <v>369</v>
      </c>
      <c r="AF20" s="35" t="s">
        <v>362</v>
      </c>
      <c r="AG20" s="24" t="s">
        <v>362</v>
      </c>
      <c r="AH20" s="24" t="s">
        <v>362</v>
      </c>
      <c r="AI20" s="17">
        <f t="shared" ref="AI20:AJ20" si="15">3/3</f>
        <v>1</v>
      </c>
      <c r="AJ20" s="25">
        <f t="shared" si="15"/>
        <v>1</v>
      </c>
      <c r="AK20" s="28" t="s">
        <v>48</v>
      </c>
      <c r="AL20" s="26" t="s">
        <v>370</v>
      </c>
      <c r="AM20" s="29" t="s">
        <v>371</v>
      </c>
      <c r="AN20" s="26" t="s">
        <v>372</v>
      </c>
    </row>
    <row r="21" spans="1:40" ht="179.25" customHeight="1">
      <c r="A21" s="134"/>
      <c r="B21" s="134"/>
      <c r="C21" s="135"/>
      <c r="D21" s="30" t="s">
        <v>373</v>
      </c>
      <c r="E21" s="20" t="s">
        <v>374</v>
      </c>
      <c r="F21" s="15" t="s">
        <v>98</v>
      </c>
      <c r="G21" s="24" t="s">
        <v>375</v>
      </c>
      <c r="H21" s="24" t="s">
        <v>376</v>
      </c>
      <c r="I21" s="24" t="s">
        <v>246</v>
      </c>
      <c r="J21" s="24" t="s">
        <v>246</v>
      </c>
      <c r="K21" s="25" t="s">
        <v>246</v>
      </c>
      <c r="L21" s="25" t="s">
        <v>246</v>
      </c>
      <c r="M21" s="31" t="s">
        <v>48</v>
      </c>
      <c r="N21" s="53" t="s">
        <v>377</v>
      </c>
      <c r="O21" s="53" t="s">
        <v>378</v>
      </c>
      <c r="P21" s="24" t="s">
        <v>376</v>
      </c>
      <c r="Q21" s="24" t="s">
        <v>379</v>
      </c>
      <c r="R21" s="24" t="s">
        <v>380</v>
      </c>
      <c r="S21" s="25">
        <f>331/200</f>
        <v>1.655</v>
      </c>
      <c r="T21" s="25">
        <f>331/846</f>
        <v>0.39125295508274233</v>
      </c>
      <c r="U21" s="32" t="s">
        <v>63</v>
      </c>
      <c r="V21" s="21" t="s">
        <v>381</v>
      </c>
      <c r="W21" s="22" t="s">
        <v>382</v>
      </c>
      <c r="X21" s="35" t="s">
        <v>383</v>
      </c>
      <c r="Y21" s="24" t="s">
        <v>384</v>
      </c>
      <c r="Z21" s="24" t="s">
        <v>385</v>
      </c>
      <c r="AA21" s="25">
        <f>1352/931</f>
        <v>1.452201933404941</v>
      </c>
      <c r="AB21" s="25">
        <f>1056/1651</f>
        <v>0.63961235614778922</v>
      </c>
      <c r="AC21" s="36" t="s">
        <v>68</v>
      </c>
      <c r="AD21" s="26" t="s">
        <v>386</v>
      </c>
      <c r="AE21" s="27" t="s">
        <v>387</v>
      </c>
      <c r="AF21" s="35" t="s">
        <v>388</v>
      </c>
      <c r="AG21" s="24" t="s">
        <v>389</v>
      </c>
      <c r="AH21" s="24" t="s">
        <v>390</v>
      </c>
      <c r="AI21" s="25">
        <f t="shared" ref="AI21:AJ21" si="16">1970/1651</f>
        <v>1.1932162325863114</v>
      </c>
      <c r="AJ21" s="25">
        <f t="shared" si="16"/>
        <v>1.1932162325863114</v>
      </c>
      <c r="AK21" s="57" t="s">
        <v>48</v>
      </c>
      <c r="AL21" s="26" t="s">
        <v>391</v>
      </c>
      <c r="AM21" s="29" t="s">
        <v>392</v>
      </c>
      <c r="AN21" s="26" t="s">
        <v>393</v>
      </c>
    </row>
    <row r="22" spans="1:40" ht="117.75" customHeight="1">
      <c r="A22" s="135"/>
      <c r="B22" s="135"/>
      <c r="C22" s="62" t="s">
        <v>394</v>
      </c>
      <c r="D22" s="14" t="s">
        <v>395</v>
      </c>
      <c r="E22" s="61" t="s">
        <v>396</v>
      </c>
      <c r="F22" s="15" t="s">
        <v>397</v>
      </c>
      <c r="G22" s="24" t="s">
        <v>398</v>
      </c>
      <c r="H22" s="24" t="s">
        <v>398</v>
      </c>
      <c r="I22" s="24" t="s">
        <v>399</v>
      </c>
      <c r="J22" s="24" t="s">
        <v>399</v>
      </c>
      <c r="K22" s="25">
        <f>IFERROR(1/1,0)</f>
        <v>1</v>
      </c>
      <c r="L22" s="25">
        <v>0.1</v>
      </c>
      <c r="M22" s="31" t="s">
        <v>48</v>
      </c>
      <c r="N22" s="53" t="s">
        <v>400</v>
      </c>
      <c r="O22" s="53" t="s">
        <v>401</v>
      </c>
      <c r="P22" s="24" t="s">
        <v>398</v>
      </c>
      <c r="Q22" s="24" t="s">
        <v>402</v>
      </c>
      <c r="R22" s="24" t="s">
        <v>403</v>
      </c>
      <c r="S22" s="25">
        <f>IFERROR(1/1,0)</f>
        <v>1</v>
      </c>
      <c r="T22" s="25">
        <v>0.4</v>
      </c>
      <c r="U22" s="44" t="s">
        <v>105</v>
      </c>
      <c r="V22" s="21" t="s">
        <v>404</v>
      </c>
      <c r="W22" s="22" t="s">
        <v>405</v>
      </c>
      <c r="X22" s="35" t="s">
        <v>398</v>
      </c>
      <c r="Y22" s="24" t="s">
        <v>406</v>
      </c>
      <c r="Z22" s="24" t="s">
        <v>407</v>
      </c>
      <c r="AA22" s="25">
        <f>IFERROR(1/1,0)</f>
        <v>1</v>
      </c>
      <c r="AB22" s="25">
        <v>0.7</v>
      </c>
      <c r="AC22" s="45" t="s">
        <v>48</v>
      </c>
      <c r="AD22" s="26" t="s">
        <v>408</v>
      </c>
      <c r="AE22" s="27" t="s">
        <v>409</v>
      </c>
      <c r="AF22" s="35" t="s">
        <v>398</v>
      </c>
      <c r="AG22" s="24" t="s">
        <v>410</v>
      </c>
      <c r="AH22" s="24" t="s">
        <v>411</v>
      </c>
      <c r="AI22" s="25">
        <f>IFERROR(1/1,0)</f>
        <v>1</v>
      </c>
      <c r="AJ22" s="25">
        <v>1</v>
      </c>
      <c r="AK22" s="57" t="s">
        <v>48</v>
      </c>
      <c r="AL22" s="26" t="s">
        <v>412</v>
      </c>
      <c r="AM22" s="29" t="s">
        <v>413</v>
      </c>
      <c r="AN22" s="26" t="s">
        <v>414</v>
      </c>
    </row>
    <row r="23" spans="1:40" ht="173.25" customHeight="1">
      <c r="A23" s="133" t="s">
        <v>415</v>
      </c>
      <c r="B23" s="133" t="s">
        <v>416</v>
      </c>
      <c r="C23" s="136" t="s">
        <v>417</v>
      </c>
      <c r="D23" s="30" t="s">
        <v>418</v>
      </c>
      <c r="E23" s="20" t="s">
        <v>419</v>
      </c>
      <c r="F23" s="15" t="s">
        <v>420</v>
      </c>
      <c r="G23" s="24" t="s">
        <v>421</v>
      </c>
      <c r="H23" s="24" t="s">
        <v>421</v>
      </c>
      <c r="I23" s="24" t="s">
        <v>421</v>
      </c>
      <c r="J23" s="24" t="s">
        <v>422</v>
      </c>
      <c r="K23" s="25">
        <f t="shared" ref="K23:L23" si="17">100/90</f>
        <v>1.1111111111111112</v>
      </c>
      <c r="L23" s="25">
        <f t="shared" si="17"/>
        <v>1.1111111111111112</v>
      </c>
      <c r="M23" s="52" t="s">
        <v>122</v>
      </c>
      <c r="N23" s="20" t="s">
        <v>423</v>
      </c>
      <c r="O23" s="53" t="s">
        <v>424</v>
      </c>
      <c r="P23" s="24" t="s">
        <v>421</v>
      </c>
      <c r="Q23" s="24" t="s">
        <v>421</v>
      </c>
      <c r="R23" s="24" t="s">
        <v>422</v>
      </c>
      <c r="S23" s="25">
        <f>100/90</f>
        <v>1.1111111111111112</v>
      </c>
      <c r="T23" s="25" t="s">
        <v>246</v>
      </c>
      <c r="U23" s="52" t="s">
        <v>122</v>
      </c>
      <c r="V23" s="21" t="s">
        <v>425</v>
      </c>
      <c r="W23" s="22" t="s">
        <v>426</v>
      </c>
      <c r="X23" s="35" t="s">
        <v>421</v>
      </c>
      <c r="Y23" s="24" t="s">
        <v>427</v>
      </c>
      <c r="Z23" s="24" t="s">
        <v>421</v>
      </c>
      <c r="AA23" s="25">
        <f>83/90</f>
        <v>0.92222222222222228</v>
      </c>
      <c r="AB23" s="25" t="s">
        <v>246</v>
      </c>
      <c r="AC23" s="45" t="s">
        <v>48</v>
      </c>
      <c r="AD23" s="26" t="s">
        <v>428</v>
      </c>
      <c r="AE23" s="27" t="s">
        <v>429</v>
      </c>
      <c r="AF23" s="35" t="s">
        <v>421</v>
      </c>
      <c r="AG23" s="24" t="s">
        <v>421</v>
      </c>
      <c r="AH23" s="24" t="s">
        <v>422</v>
      </c>
      <c r="AI23" s="25">
        <f>100/90</f>
        <v>1.1111111111111112</v>
      </c>
      <c r="AJ23" s="25" t="s">
        <v>246</v>
      </c>
      <c r="AK23" s="28" t="s">
        <v>48</v>
      </c>
      <c r="AL23" s="26" t="s">
        <v>430</v>
      </c>
      <c r="AM23" s="29" t="s">
        <v>431</v>
      </c>
      <c r="AN23" s="26" t="s">
        <v>432</v>
      </c>
    </row>
    <row r="24" spans="1:40" ht="245.25" customHeight="1">
      <c r="A24" s="134"/>
      <c r="B24" s="134"/>
      <c r="C24" s="135"/>
      <c r="D24" s="63">
        <v>21</v>
      </c>
      <c r="E24" s="61" t="s">
        <v>433</v>
      </c>
      <c r="F24" s="15" t="s">
        <v>420</v>
      </c>
      <c r="G24" s="24" t="s">
        <v>434</v>
      </c>
      <c r="H24" s="17" t="s">
        <v>435</v>
      </c>
      <c r="I24" s="17" t="s">
        <v>436</v>
      </c>
      <c r="J24" s="17" t="s">
        <v>437</v>
      </c>
      <c r="K24" s="17">
        <f>43.75/6.25</f>
        <v>7</v>
      </c>
      <c r="L24" s="17">
        <f>43.75/80</f>
        <v>0.546875</v>
      </c>
      <c r="M24" s="52" t="s">
        <v>122</v>
      </c>
      <c r="N24" s="53" t="s">
        <v>438</v>
      </c>
      <c r="O24" s="53" t="s">
        <v>439</v>
      </c>
      <c r="P24" s="17" t="s">
        <v>435</v>
      </c>
      <c r="Q24" s="17" t="s">
        <v>440</v>
      </c>
      <c r="R24" s="17" t="s">
        <v>441</v>
      </c>
      <c r="S24" s="17">
        <f>62.5/31.25</f>
        <v>2</v>
      </c>
      <c r="T24" s="17" t="s">
        <v>246</v>
      </c>
      <c r="U24" s="52" t="s">
        <v>122</v>
      </c>
      <c r="V24" s="21" t="s">
        <v>442</v>
      </c>
      <c r="W24" s="22" t="s">
        <v>443</v>
      </c>
      <c r="X24" s="23" t="s">
        <v>435</v>
      </c>
      <c r="Y24" s="24" t="s">
        <v>444</v>
      </c>
      <c r="Z24" s="24" t="s">
        <v>445</v>
      </c>
      <c r="AA24" s="17">
        <f>75/56.25</f>
        <v>1.3333333333333333</v>
      </c>
      <c r="AB24" s="17">
        <f>(12/16)/(13/16)</f>
        <v>0.92307692307692313</v>
      </c>
      <c r="AC24" s="36" t="s">
        <v>68</v>
      </c>
      <c r="AD24" s="26" t="s">
        <v>446</v>
      </c>
      <c r="AE24" s="27" t="s">
        <v>447</v>
      </c>
      <c r="AF24" s="35" t="s">
        <v>448</v>
      </c>
      <c r="AG24" s="35" t="s">
        <v>448</v>
      </c>
      <c r="AH24" s="24" t="s">
        <v>449</v>
      </c>
      <c r="AI24" s="17">
        <f t="shared" ref="AI24:AJ24" si="18">87.5/81.25</f>
        <v>1.0769230769230769</v>
      </c>
      <c r="AJ24" s="17">
        <f t="shared" si="18"/>
        <v>1.0769230769230769</v>
      </c>
      <c r="AK24" s="28" t="s">
        <v>48</v>
      </c>
      <c r="AL24" s="26" t="s">
        <v>450</v>
      </c>
      <c r="AM24" s="29" t="s">
        <v>451</v>
      </c>
      <c r="AN24" s="26" t="s">
        <v>452</v>
      </c>
    </row>
    <row r="25" spans="1:40" ht="172.5" customHeight="1">
      <c r="A25" s="134"/>
      <c r="B25" s="134"/>
      <c r="C25" s="136" t="s">
        <v>453</v>
      </c>
      <c r="D25" s="64">
        <v>22</v>
      </c>
      <c r="E25" s="20" t="s">
        <v>454</v>
      </c>
      <c r="F25" s="15" t="s">
        <v>455</v>
      </c>
      <c r="G25" s="24" t="s">
        <v>456</v>
      </c>
      <c r="H25" s="24" t="s">
        <v>456</v>
      </c>
      <c r="I25" s="24" t="s">
        <v>457</v>
      </c>
      <c r="J25" s="24" t="s">
        <v>458</v>
      </c>
      <c r="K25" s="25">
        <f>2/1</f>
        <v>2</v>
      </c>
      <c r="L25" s="25">
        <f>2/5</f>
        <v>0.4</v>
      </c>
      <c r="M25" s="52" t="s">
        <v>122</v>
      </c>
      <c r="N25" s="20" t="s">
        <v>459</v>
      </c>
      <c r="O25" s="20" t="s">
        <v>460</v>
      </c>
      <c r="P25" s="24" t="s">
        <v>456</v>
      </c>
      <c r="Q25" s="24" t="s">
        <v>461</v>
      </c>
      <c r="R25" s="24" t="s">
        <v>461</v>
      </c>
      <c r="S25" s="25">
        <f>2/2</f>
        <v>1</v>
      </c>
      <c r="T25" s="25">
        <f>2/5</f>
        <v>0.4</v>
      </c>
      <c r="U25" s="31" t="s">
        <v>105</v>
      </c>
      <c r="V25" s="21" t="s">
        <v>462</v>
      </c>
      <c r="W25" s="22" t="s">
        <v>463</v>
      </c>
      <c r="X25" s="35" t="s">
        <v>456</v>
      </c>
      <c r="Y25" s="35" t="s">
        <v>456</v>
      </c>
      <c r="Z25" s="35" t="s">
        <v>456</v>
      </c>
      <c r="AA25" s="24">
        <f>5/5%</f>
        <v>100</v>
      </c>
      <c r="AB25" s="25">
        <f>3/5</f>
        <v>0.6</v>
      </c>
      <c r="AC25" s="24" t="s">
        <v>35</v>
      </c>
      <c r="AD25" s="26" t="s">
        <v>464</v>
      </c>
      <c r="AE25" s="27" t="s">
        <v>465</v>
      </c>
      <c r="AF25" s="35" t="s">
        <v>456</v>
      </c>
      <c r="AG25" s="35" t="s">
        <v>456</v>
      </c>
      <c r="AH25" s="35" t="s">
        <v>456</v>
      </c>
      <c r="AI25" s="25">
        <f t="shared" ref="AI25:AJ25" si="19">5/5</f>
        <v>1</v>
      </c>
      <c r="AJ25" s="25">
        <f t="shared" si="19"/>
        <v>1</v>
      </c>
      <c r="AK25" s="28" t="s">
        <v>48</v>
      </c>
      <c r="AL25" s="26" t="s">
        <v>466</v>
      </c>
      <c r="AM25" s="29" t="s">
        <v>467</v>
      </c>
      <c r="AN25" s="26" t="s">
        <v>468</v>
      </c>
    </row>
    <row r="26" spans="1:40" ht="145.5" customHeight="1">
      <c r="A26" s="135"/>
      <c r="B26" s="135"/>
      <c r="C26" s="135"/>
      <c r="D26" s="64">
        <v>23</v>
      </c>
      <c r="E26" s="20" t="s">
        <v>469</v>
      </c>
      <c r="F26" s="20" t="s">
        <v>470</v>
      </c>
      <c r="G26" s="64" t="s">
        <v>471</v>
      </c>
      <c r="H26" s="64" t="s">
        <v>472</v>
      </c>
      <c r="I26" s="24" t="s">
        <v>473</v>
      </c>
      <c r="J26" s="24" t="s">
        <v>473</v>
      </c>
      <c r="K26" s="25">
        <v>1</v>
      </c>
      <c r="L26" s="25">
        <v>0.2</v>
      </c>
      <c r="M26" s="31" t="s">
        <v>48</v>
      </c>
      <c r="N26" s="20" t="s">
        <v>474</v>
      </c>
      <c r="O26" s="20" t="s">
        <v>475</v>
      </c>
      <c r="P26" s="64" t="s">
        <v>472</v>
      </c>
      <c r="Q26" s="24" t="s">
        <v>476</v>
      </c>
      <c r="R26" s="24" t="s">
        <v>477</v>
      </c>
      <c r="S26" s="25">
        <v>1</v>
      </c>
      <c r="T26" s="25">
        <v>0.5</v>
      </c>
      <c r="U26" s="44" t="s">
        <v>105</v>
      </c>
      <c r="V26" s="21" t="s">
        <v>478</v>
      </c>
      <c r="W26" s="22" t="s">
        <v>479</v>
      </c>
      <c r="X26" s="65" t="s">
        <v>471</v>
      </c>
      <c r="Y26" s="24" t="s">
        <v>480</v>
      </c>
      <c r="Z26" s="24" t="s">
        <v>481</v>
      </c>
      <c r="AA26" s="25">
        <v>0.875</v>
      </c>
      <c r="AB26" s="25">
        <v>0.7</v>
      </c>
      <c r="AC26" s="24" t="s">
        <v>35</v>
      </c>
      <c r="AD26" s="66" t="s">
        <v>482</v>
      </c>
      <c r="AE26" s="67" t="s">
        <v>483</v>
      </c>
      <c r="AF26" s="65" t="s">
        <v>471</v>
      </c>
      <c r="AG26" s="24" t="s">
        <v>484</v>
      </c>
      <c r="AH26" s="24" t="s">
        <v>485</v>
      </c>
      <c r="AI26" s="25">
        <v>0.9</v>
      </c>
      <c r="AJ26" s="25">
        <v>0.9</v>
      </c>
      <c r="AK26" s="28" t="s">
        <v>48</v>
      </c>
      <c r="AL26" s="66" t="s">
        <v>486</v>
      </c>
      <c r="AM26" s="68" t="s">
        <v>487</v>
      </c>
      <c r="AN26" s="26" t="s">
        <v>488</v>
      </c>
    </row>
    <row r="27" spans="1:40" ht="12.75" customHeight="1">
      <c r="G27" s="69"/>
      <c r="H27" s="70"/>
      <c r="M27" s="71"/>
      <c r="N27" s="72"/>
      <c r="O27" s="72"/>
      <c r="P27" s="73"/>
      <c r="Q27" s="73"/>
      <c r="R27" s="73"/>
      <c r="S27" s="73"/>
      <c r="T27" s="73"/>
      <c r="U27" s="73"/>
      <c r="V27" s="73"/>
      <c r="W27" s="73"/>
      <c r="X27" s="73"/>
      <c r="Y27" s="73"/>
      <c r="Z27" s="73"/>
      <c r="AA27" s="73"/>
      <c r="AB27" s="73"/>
      <c r="AC27" s="73"/>
      <c r="AD27" s="73"/>
      <c r="AE27" s="73"/>
      <c r="AF27" s="73"/>
      <c r="AG27" s="73"/>
      <c r="AH27" s="73"/>
      <c r="AI27" s="73"/>
      <c r="AJ27" s="73"/>
      <c r="AK27" s="73"/>
      <c r="AL27" s="73"/>
      <c r="AM27" s="73"/>
      <c r="AN27" s="73"/>
    </row>
    <row r="28" spans="1:40" ht="12.75" customHeight="1">
      <c r="G28" s="69"/>
      <c r="H28" s="70"/>
      <c r="M28" s="71"/>
      <c r="N28" s="72"/>
      <c r="O28" s="72"/>
      <c r="P28" s="73"/>
      <c r="Q28" s="73"/>
      <c r="R28" s="73"/>
      <c r="S28" s="73"/>
      <c r="T28" s="73"/>
      <c r="U28" s="73"/>
      <c r="V28" s="73"/>
      <c r="W28" s="73"/>
      <c r="X28" s="73"/>
      <c r="Y28" s="73"/>
      <c r="Z28" s="73"/>
      <c r="AA28" s="73"/>
      <c r="AB28" s="73"/>
      <c r="AC28" s="73"/>
      <c r="AD28" s="73"/>
      <c r="AE28" s="73"/>
      <c r="AF28" s="73"/>
      <c r="AG28" s="73"/>
      <c r="AH28" s="73"/>
      <c r="AI28" s="73"/>
      <c r="AJ28" s="73"/>
      <c r="AK28" s="73"/>
      <c r="AL28" s="73"/>
      <c r="AM28" s="73"/>
      <c r="AN28" s="73"/>
    </row>
    <row r="29" spans="1:40" ht="12.75" customHeight="1">
      <c r="G29" s="69"/>
      <c r="H29" s="70"/>
      <c r="M29" s="71"/>
      <c r="N29" s="72"/>
      <c r="O29" s="72"/>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row>
    <row r="30" spans="1:40" ht="12.75" customHeight="1">
      <c r="G30" s="69"/>
      <c r="H30" s="70"/>
      <c r="M30" s="71"/>
      <c r="N30" s="72"/>
      <c r="O30" s="72"/>
      <c r="P30" s="73"/>
      <c r="Q30" s="73"/>
      <c r="R30" s="73"/>
      <c r="S30" s="73"/>
      <c r="T30" s="73"/>
      <c r="U30" s="73"/>
      <c r="V30" s="73"/>
      <c r="W30" s="73"/>
      <c r="X30" s="73"/>
      <c r="Y30" s="73"/>
      <c r="Z30" s="73"/>
      <c r="AA30" s="73"/>
      <c r="AB30" s="73"/>
      <c r="AC30" s="73"/>
      <c r="AD30" s="73"/>
      <c r="AE30" s="73"/>
      <c r="AF30" s="73"/>
      <c r="AG30" s="73"/>
      <c r="AH30" s="73"/>
      <c r="AI30" s="73"/>
      <c r="AJ30" s="73"/>
      <c r="AK30" s="73"/>
      <c r="AL30" s="73"/>
      <c r="AM30" s="73"/>
      <c r="AN30" s="73"/>
    </row>
    <row r="31" spans="1:40" ht="12.75" customHeight="1">
      <c r="G31" s="69"/>
      <c r="H31" s="70"/>
      <c r="M31" s="71"/>
      <c r="N31" s="72"/>
      <c r="O31" s="72"/>
      <c r="P31" s="73"/>
      <c r="Q31" s="73"/>
      <c r="R31" s="73"/>
      <c r="S31" s="73"/>
      <c r="T31" s="73"/>
      <c r="U31" s="73"/>
      <c r="V31" s="73"/>
      <c r="W31" s="73"/>
      <c r="X31" s="73"/>
      <c r="Y31" s="73"/>
      <c r="Z31" s="73"/>
      <c r="AA31" s="73"/>
      <c r="AB31" s="73"/>
      <c r="AC31" s="73"/>
      <c r="AD31" s="73"/>
      <c r="AE31" s="73"/>
      <c r="AF31" s="73"/>
      <c r="AG31" s="73"/>
      <c r="AH31" s="73"/>
      <c r="AI31" s="73"/>
      <c r="AJ31" s="73"/>
      <c r="AK31" s="73"/>
      <c r="AL31" s="73"/>
      <c r="AM31" s="73"/>
      <c r="AN31" s="73"/>
    </row>
    <row r="32" spans="1:40" ht="12.75" customHeight="1">
      <c r="G32" s="69"/>
      <c r="H32" s="70"/>
      <c r="M32" s="71"/>
      <c r="N32" s="72"/>
      <c r="O32" s="72"/>
      <c r="P32" s="73"/>
      <c r="Q32" s="73"/>
      <c r="R32" s="73"/>
      <c r="S32" s="73"/>
      <c r="T32" s="73"/>
      <c r="U32" s="73"/>
      <c r="V32" s="73"/>
      <c r="W32" s="73"/>
      <c r="X32" s="73"/>
      <c r="Y32" s="73"/>
      <c r="Z32" s="73"/>
      <c r="AA32" s="73"/>
      <c r="AB32" s="73"/>
      <c r="AC32" s="73"/>
      <c r="AD32" s="73"/>
      <c r="AE32" s="73"/>
      <c r="AF32" s="73"/>
      <c r="AG32" s="73"/>
      <c r="AH32" s="73"/>
      <c r="AI32" s="73"/>
      <c r="AJ32" s="73"/>
      <c r="AK32" s="73"/>
      <c r="AL32" s="73"/>
      <c r="AM32" s="73"/>
      <c r="AN32" s="73"/>
    </row>
    <row r="33" spans="7:40" ht="12.75" customHeight="1">
      <c r="G33" s="69"/>
      <c r="H33" s="70"/>
      <c r="M33" s="71"/>
      <c r="N33" s="72"/>
      <c r="O33" s="72"/>
      <c r="P33" s="73"/>
      <c r="Q33" s="73"/>
      <c r="R33" s="73"/>
      <c r="S33" s="73"/>
      <c r="T33" s="73"/>
      <c r="U33" s="73"/>
      <c r="V33" s="73"/>
      <c r="W33" s="73"/>
      <c r="X33" s="73"/>
      <c r="Y33" s="73"/>
      <c r="Z33" s="73"/>
      <c r="AA33" s="73"/>
      <c r="AB33" s="73"/>
      <c r="AC33" s="73"/>
      <c r="AD33" s="73"/>
      <c r="AE33" s="73"/>
      <c r="AF33" s="73"/>
      <c r="AG33" s="73"/>
      <c r="AH33" s="73"/>
      <c r="AI33" s="73"/>
      <c r="AJ33" s="73"/>
      <c r="AK33" s="73"/>
      <c r="AL33" s="73"/>
      <c r="AM33" s="73"/>
      <c r="AN33" s="73"/>
    </row>
    <row r="34" spans="7:40" ht="12.75" customHeight="1">
      <c r="G34" s="69"/>
      <c r="H34" s="70"/>
      <c r="M34" s="71"/>
      <c r="N34" s="72"/>
      <c r="O34" s="72"/>
      <c r="P34" s="73"/>
      <c r="Q34" s="73"/>
      <c r="R34" s="73"/>
      <c r="S34" s="73"/>
      <c r="T34" s="73"/>
      <c r="U34" s="73"/>
      <c r="V34" s="73"/>
      <c r="W34" s="73"/>
      <c r="X34" s="73"/>
      <c r="Y34" s="73"/>
      <c r="Z34" s="73"/>
      <c r="AA34" s="73"/>
      <c r="AB34" s="73"/>
      <c r="AC34" s="73"/>
      <c r="AD34" s="73"/>
      <c r="AE34" s="73"/>
      <c r="AF34" s="73"/>
      <c r="AG34" s="73"/>
      <c r="AH34" s="73"/>
      <c r="AI34" s="73"/>
      <c r="AJ34" s="73"/>
      <c r="AK34" s="73"/>
      <c r="AL34" s="73"/>
      <c r="AM34" s="73"/>
      <c r="AN34" s="73"/>
    </row>
    <row r="35" spans="7:40" ht="12.75" customHeight="1">
      <c r="G35" s="69"/>
      <c r="H35" s="70"/>
      <c r="M35" s="71"/>
      <c r="N35" s="72"/>
      <c r="O35" s="72"/>
      <c r="P35" s="73"/>
      <c r="Q35" s="73"/>
      <c r="R35" s="73"/>
      <c r="S35" s="73"/>
      <c r="T35" s="73"/>
      <c r="U35" s="73"/>
      <c r="V35" s="73"/>
      <c r="W35" s="73"/>
      <c r="X35" s="73"/>
      <c r="Y35" s="73"/>
      <c r="Z35" s="73"/>
      <c r="AA35" s="73"/>
      <c r="AB35" s="73"/>
      <c r="AC35" s="73"/>
      <c r="AD35" s="73"/>
      <c r="AE35" s="73"/>
      <c r="AF35" s="73"/>
      <c r="AG35" s="73"/>
      <c r="AH35" s="73"/>
      <c r="AI35" s="73"/>
      <c r="AJ35" s="73"/>
      <c r="AK35" s="73"/>
      <c r="AL35" s="73"/>
      <c r="AM35" s="73"/>
      <c r="AN35" s="73"/>
    </row>
    <row r="36" spans="7:40" ht="12.75" customHeight="1">
      <c r="G36" s="69"/>
      <c r="H36" s="70"/>
      <c r="M36" s="71"/>
      <c r="N36" s="72"/>
      <c r="O36" s="72"/>
      <c r="P36" s="73"/>
      <c r="Q36" s="73"/>
      <c r="R36" s="73"/>
      <c r="S36" s="73"/>
      <c r="T36" s="73"/>
      <c r="U36" s="73"/>
      <c r="V36" s="73"/>
      <c r="W36" s="73"/>
      <c r="X36" s="73"/>
      <c r="Y36" s="73"/>
      <c r="Z36" s="73"/>
      <c r="AA36" s="73"/>
      <c r="AB36" s="73"/>
      <c r="AC36" s="73"/>
      <c r="AD36" s="73"/>
      <c r="AE36" s="73"/>
      <c r="AF36" s="73"/>
      <c r="AG36" s="73"/>
      <c r="AH36" s="73"/>
      <c r="AI36" s="73"/>
      <c r="AJ36" s="73"/>
      <c r="AK36" s="73"/>
      <c r="AL36" s="73"/>
      <c r="AM36" s="73"/>
      <c r="AN36" s="73"/>
    </row>
    <row r="37" spans="7:40" ht="12.75" customHeight="1">
      <c r="G37" s="69"/>
      <c r="H37" s="70"/>
      <c r="M37" s="71"/>
      <c r="N37" s="72"/>
      <c r="O37" s="72"/>
      <c r="P37" s="73"/>
      <c r="Q37" s="73"/>
      <c r="R37" s="73"/>
      <c r="S37" s="73"/>
      <c r="T37" s="73"/>
      <c r="U37" s="73"/>
      <c r="V37" s="73"/>
      <c r="W37" s="73"/>
      <c r="X37" s="73"/>
      <c r="Y37" s="73"/>
      <c r="Z37" s="73"/>
      <c r="AA37" s="73"/>
      <c r="AB37" s="73"/>
      <c r="AC37" s="73"/>
      <c r="AD37" s="73"/>
      <c r="AE37" s="73"/>
      <c r="AF37" s="73"/>
      <c r="AG37" s="73"/>
      <c r="AH37" s="73"/>
      <c r="AI37" s="73"/>
      <c r="AJ37" s="73"/>
      <c r="AK37" s="73"/>
      <c r="AL37" s="73"/>
      <c r="AM37" s="73"/>
      <c r="AN37" s="73"/>
    </row>
    <row r="38" spans="7:40" ht="12.75" customHeight="1">
      <c r="G38" s="69"/>
      <c r="H38" s="70"/>
      <c r="M38" s="71"/>
      <c r="N38" s="72"/>
      <c r="O38" s="72"/>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row>
    <row r="39" spans="7:40" ht="12.75" customHeight="1">
      <c r="G39" s="69"/>
      <c r="H39" s="70"/>
      <c r="M39" s="71"/>
      <c r="N39" s="72"/>
      <c r="O39" s="72"/>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row>
    <row r="40" spans="7:40" ht="12.75" customHeight="1">
      <c r="G40" s="69"/>
      <c r="H40" s="70"/>
      <c r="M40" s="71"/>
      <c r="N40" s="72"/>
      <c r="O40" s="72"/>
      <c r="P40" s="73"/>
      <c r="Q40" s="73"/>
      <c r="R40" s="73"/>
      <c r="S40" s="73"/>
      <c r="T40" s="73"/>
      <c r="U40" s="73"/>
      <c r="V40" s="73"/>
      <c r="W40" s="73"/>
      <c r="X40" s="73"/>
      <c r="Y40" s="73"/>
      <c r="Z40" s="73"/>
      <c r="AA40" s="73"/>
      <c r="AB40" s="73"/>
      <c r="AC40" s="73"/>
      <c r="AD40" s="73"/>
      <c r="AE40" s="73"/>
      <c r="AF40" s="73"/>
      <c r="AG40" s="73"/>
      <c r="AH40" s="73"/>
      <c r="AI40" s="73"/>
      <c r="AJ40" s="73"/>
      <c r="AK40" s="73"/>
      <c r="AL40" s="73"/>
      <c r="AM40" s="73"/>
      <c r="AN40" s="73"/>
    </row>
    <row r="41" spans="7:40" ht="12.75" customHeight="1">
      <c r="G41" s="69"/>
      <c r="H41" s="70"/>
      <c r="M41" s="71"/>
      <c r="N41" s="72"/>
      <c r="O41" s="72"/>
      <c r="P41" s="73"/>
      <c r="Q41" s="73"/>
      <c r="R41" s="73"/>
      <c r="S41" s="73"/>
      <c r="T41" s="73"/>
      <c r="U41" s="73"/>
      <c r="V41" s="73"/>
      <c r="W41" s="73"/>
      <c r="X41" s="73"/>
      <c r="Y41" s="73"/>
      <c r="Z41" s="73"/>
      <c r="AA41" s="73"/>
      <c r="AB41" s="73"/>
      <c r="AC41" s="73"/>
      <c r="AD41" s="73"/>
      <c r="AE41" s="73"/>
      <c r="AF41" s="73"/>
      <c r="AG41" s="73"/>
      <c r="AH41" s="73"/>
      <c r="AI41" s="73"/>
      <c r="AJ41" s="73"/>
      <c r="AK41" s="73"/>
      <c r="AL41" s="73"/>
      <c r="AM41" s="73"/>
      <c r="AN41" s="73"/>
    </row>
    <row r="42" spans="7:40" ht="12.75" customHeight="1">
      <c r="G42" s="69"/>
      <c r="H42" s="70"/>
      <c r="M42" s="71"/>
      <c r="N42" s="72"/>
      <c r="O42" s="72"/>
      <c r="P42" s="73"/>
      <c r="Q42" s="73"/>
      <c r="R42" s="73"/>
      <c r="S42" s="73"/>
      <c r="T42" s="73"/>
      <c r="U42" s="73"/>
      <c r="V42" s="73"/>
      <c r="W42" s="73"/>
      <c r="X42" s="73"/>
      <c r="Y42" s="73"/>
      <c r="Z42" s="73"/>
      <c r="AA42" s="73"/>
      <c r="AB42" s="73"/>
      <c r="AC42" s="73"/>
      <c r="AD42" s="73"/>
      <c r="AE42" s="73"/>
      <c r="AF42" s="73"/>
      <c r="AG42" s="73"/>
      <c r="AH42" s="73"/>
      <c r="AI42" s="73"/>
      <c r="AJ42" s="73"/>
      <c r="AK42" s="73"/>
      <c r="AL42" s="73"/>
      <c r="AM42" s="73"/>
      <c r="AN42" s="73"/>
    </row>
    <row r="43" spans="7:40" ht="12.75" customHeight="1">
      <c r="G43" s="69"/>
      <c r="H43" s="70"/>
      <c r="M43" s="71"/>
      <c r="N43" s="72"/>
      <c r="O43" s="72"/>
      <c r="P43" s="73"/>
      <c r="Q43" s="73"/>
      <c r="R43" s="73"/>
      <c r="S43" s="73"/>
      <c r="T43" s="73"/>
      <c r="U43" s="73"/>
      <c r="V43" s="73"/>
      <c r="W43" s="73"/>
      <c r="X43" s="73"/>
      <c r="Y43" s="73"/>
      <c r="Z43" s="73"/>
      <c r="AA43" s="73"/>
      <c r="AB43" s="73"/>
      <c r="AC43" s="73"/>
      <c r="AD43" s="73"/>
      <c r="AE43" s="73"/>
      <c r="AF43" s="73"/>
      <c r="AG43" s="73"/>
      <c r="AH43" s="73"/>
      <c r="AI43" s="73"/>
      <c r="AJ43" s="73"/>
      <c r="AK43" s="73"/>
      <c r="AL43" s="73"/>
      <c r="AM43" s="73"/>
      <c r="AN43" s="73"/>
    </row>
    <row r="44" spans="7:40" ht="12.75" customHeight="1">
      <c r="G44" s="69"/>
      <c r="H44" s="70"/>
      <c r="M44" s="71"/>
      <c r="N44" s="72"/>
      <c r="O44" s="72"/>
      <c r="P44" s="73"/>
      <c r="Q44" s="73"/>
      <c r="R44" s="73"/>
      <c r="S44" s="73"/>
      <c r="T44" s="73"/>
      <c r="U44" s="73"/>
      <c r="V44" s="73"/>
      <c r="W44" s="73"/>
      <c r="X44" s="73"/>
      <c r="Y44" s="73"/>
      <c r="Z44" s="73"/>
      <c r="AA44" s="73"/>
      <c r="AB44" s="73"/>
      <c r="AC44" s="73"/>
      <c r="AD44" s="73"/>
      <c r="AE44" s="73"/>
      <c r="AF44" s="73"/>
      <c r="AG44" s="73"/>
      <c r="AH44" s="73"/>
      <c r="AI44" s="73"/>
      <c r="AJ44" s="73"/>
      <c r="AK44" s="73"/>
      <c r="AL44" s="73"/>
      <c r="AM44" s="73"/>
      <c r="AN44" s="73"/>
    </row>
    <row r="45" spans="7:40" ht="12.75" customHeight="1">
      <c r="G45" s="69"/>
      <c r="H45" s="70"/>
      <c r="M45" s="71"/>
      <c r="N45" s="72"/>
      <c r="O45" s="72"/>
      <c r="P45" s="73"/>
      <c r="Q45" s="73"/>
      <c r="R45" s="73"/>
      <c r="S45" s="73"/>
      <c r="T45" s="73"/>
      <c r="U45" s="73"/>
      <c r="V45" s="73"/>
      <c r="W45" s="73"/>
      <c r="X45" s="73"/>
      <c r="Y45" s="73"/>
      <c r="Z45" s="73"/>
      <c r="AA45" s="73"/>
      <c r="AB45" s="73"/>
      <c r="AC45" s="73"/>
      <c r="AD45" s="73"/>
      <c r="AE45" s="73"/>
      <c r="AF45" s="73"/>
      <c r="AG45" s="73"/>
      <c r="AH45" s="73"/>
      <c r="AI45" s="73"/>
      <c r="AJ45" s="73"/>
      <c r="AK45" s="73"/>
      <c r="AL45" s="73"/>
      <c r="AM45" s="73"/>
      <c r="AN45" s="73"/>
    </row>
    <row r="46" spans="7:40" ht="12.75" customHeight="1">
      <c r="G46" s="69"/>
      <c r="H46" s="70"/>
      <c r="M46" s="71"/>
      <c r="N46" s="72"/>
      <c r="O46" s="72"/>
      <c r="P46" s="73"/>
      <c r="Q46" s="73"/>
      <c r="R46" s="73"/>
      <c r="S46" s="73"/>
      <c r="T46" s="73"/>
      <c r="U46" s="73"/>
      <c r="V46" s="73"/>
      <c r="W46" s="73"/>
      <c r="X46" s="73"/>
      <c r="Y46" s="73"/>
      <c r="Z46" s="73"/>
      <c r="AA46" s="73"/>
      <c r="AB46" s="73"/>
      <c r="AC46" s="73"/>
      <c r="AD46" s="73"/>
      <c r="AE46" s="73"/>
      <c r="AF46" s="73"/>
      <c r="AG46" s="73"/>
      <c r="AH46" s="73"/>
      <c r="AI46" s="73"/>
      <c r="AJ46" s="73"/>
      <c r="AK46" s="73"/>
      <c r="AL46" s="73"/>
      <c r="AM46" s="73"/>
      <c r="AN46" s="73"/>
    </row>
    <row r="47" spans="7:40" ht="12.75" customHeight="1">
      <c r="G47" s="69"/>
      <c r="H47" s="70"/>
      <c r="M47" s="71"/>
      <c r="N47" s="72"/>
      <c r="O47" s="72"/>
      <c r="P47" s="73"/>
      <c r="Q47" s="73"/>
      <c r="R47" s="73"/>
      <c r="S47" s="73"/>
      <c r="T47" s="73"/>
      <c r="U47" s="73"/>
      <c r="V47" s="73"/>
      <c r="W47" s="73"/>
      <c r="X47" s="73"/>
      <c r="Y47" s="73"/>
      <c r="Z47" s="73"/>
      <c r="AA47" s="73"/>
      <c r="AB47" s="73"/>
      <c r="AC47" s="73"/>
      <c r="AD47" s="73"/>
      <c r="AE47" s="73"/>
      <c r="AF47" s="73"/>
      <c r="AG47" s="73"/>
      <c r="AH47" s="73"/>
      <c r="AI47" s="73"/>
      <c r="AJ47" s="73"/>
      <c r="AK47" s="73"/>
      <c r="AL47" s="73"/>
      <c r="AM47" s="73"/>
      <c r="AN47" s="73"/>
    </row>
    <row r="48" spans="7:40" ht="12.75" customHeight="1">
      <c r="G48" s="69"/>
      <c r="H48" s="70"/>
      <c r="M48" s="71"/>
      <c r="N48" s="72"/>
      <c r="O48" s="72"/>
      <c r="P48" s="73"/>
      <c r="Q48" s="73"/>
      <c r="R48" s="73"/>
      <c r="S48" s="73"/>
      <c r="T48" s="73"/>
      <c r="U48" s="73"/>
      <c r="V48" s="73"/>
      <c r="W48" s="73"/>
      <c r="X48" s="73"/>
      <c r="Y48" s="73"/>
      <c r="Z48" s="73"/>
      <c r="AA48" s="73"/>
      <c r="AB48" s="73"/>
      <c r="AC48" s="73"/>
      <c r="AD48" s="73"/>
      <c r="AE48" s="73"/>
      <c r="AF48" s="73"/>
      <c r="AG48" s="73"/>
      <c r="AH48" s="73"/>
      <c r="AI48" s="73"/>
      <c r="AJ48" s="73"/>
      <c r="AK48" s="73"/>
      <c r="AL48" s="73"/>
      <c r="AM48" s="73"/>
      <c r="AN48" s="73"/>
    </row>
    <row r="49" spans="7:40" ht="12.75" customHeight="1">
      <c r="G49" s="69"/>
      <c r="H49" s="70"/>
      <c r="M49" s="71"/>
      <c r="N49" s="72"/>
      <c r="O49" s="72"/>
      <c r="P49" s="73"/>
      <c r="Q49" s="73"/>
      <c r="R49" s="73"/>
      <c r="S49" s="73"/>
      <c r="T49" s="73"/>
      <c r="U49" s="73"/>
      <c r="V49" s="73"/>
      <c r="W49" s="73"/>
      <c r="X49" s="73"/>
      <c r="Y49" s="73"/>
      <c r="Z49" s="73"/>
      <c r="AA49" s="73"/>
      <c r="AB49" s="73"/>
      <c r="AC49" s="73"/>
      <c r="AD49" s="73"/>
      <c r="AE49" s="73"/>
      <c r="AF49" s="73"/>
      <c r="AG49" s="73"/>
      <c r="AH49" s="73"/>
      <c r="AI49" s="73"/>
      <c r="AJ49" s="73"/>
      <c r="AK49" s="73"/>
      <c r="AL49" s="73"/>
      <c r="AM49" s="73"/>
      <c r="AN49" s="73"/>
    </row>
    <row r="50" spans="7:40" ht="12.75" customHeight="1">
      <c r="G50" s="69"/>
      <c r="H50" s="70"/>
      <c r="M50" s="71"/>
      <c r="N50" s="72"/>
      <c r="O50" s="72"/>
      <c r="P50" s="73"/>
      <c r="Q50" s="73"/>
      <c r="R50" s="73"/>
      <c r="S50" s="73"/>
      <c r="T50" s="73"/>
      <c r="U50" s="73"/>
      <c r="V50" s="73"/>
      <c r="W50" s="73"/>
      <c r="X50" s="73"/>
      <c r="Y50" s="73"/>
      <c r="Z50" s="73"/>
      <c r="AA50" s="73"/>
      <c r="AB50" s="73"/>
      <c r="AC50" s="73"/>
      <c r="AD50" s="73"/>
      <c r="AE50" s="73"/>
      <c r="AF50" s="73"/>
      <c r="AG50" s="73"/>
      <c r="AH50" s="73"/>
      <c r="AI50" s="73"/>
      <c r="AJ50" s="73"/>
      <c r="AK50" s="73"/>
      <c r="AL50" s="73"/>
      <c r="AM50" s="73"/>
      <c r="AN50" s="73"/>
    </row>
    <row r="51" spans="7:40" ht="12.75" customHeight="1">
      <c r="G51" s="69"/>
      <c r="H51" s="70"/>
      <c r="M51" s="71"/>
      <c r="N51" s="72"/>
      <c r="O51" s="72"/>
      <c r="P51" s="73"/>
      <c r="Q51" s="73"/>
      <c r="R51" s="73"/>
      <c r="S51" s="73"/>
      <c r="T51" s="73"/>
      <c r="U51" s="73"/>
      <c r="V51" s="73"/>
      <c r="W51" s="73"/>
      <c r="X51" s="73"/>
      <c r="Y51" s="73"/>
      <c r="Z51" s="73"/>
      <c r="AA51" s="73"/>
      <c r="AB51" s="73"/>
      <c r="AC51" s="73"/>
      <c r="AD51" s="73"/>
      <c r="AE51" s="73"/>
      <c r="AF51" s="73"/>
      <c r="AG51" s="73"/>
      <c r="AH51" s="73"/>
      <c r="AI51" s="73"/>
      <c r="AJ51" s="73"/>
      <c r="AK51" s="73"/>
      <c r="AL51" s="73"/>
      <c r="AM51" s="73"/>
      <c r="AN51" s="73"/>
    </row>
    <row r="52" spans="7:40" ht="12.75" customHeight="1">
      <c r="G52" s="69"/>
      <c r="H52" s="70"/>
      <c r="M52" s="71"/>
      <c r="N52" s="72"/>
      <c r="O52" s="72"/>
      <c r="P52" s="73"/>
      <c r="Q52" s="73"/>
      <c r="R52" s="73"/>
      <c r="S52" s="73"/>
      <c r="T52" s="73"/>
      <c r="U52" s="73"/>
      <c r="V52" s="73"/>
      <c r="W52" s="73"/>
      <c r="X52" s="73"/>
      <c r="Y52" s="73"/>
      <c r="Z52" s="73"/>
      <c r="AA52" s="73"/>
      <c r="AB52" s="73"/>
      <c r="AC52" s="73"/>
      <c r="AD52" s="73"/>
      <c r="AE52" s="73"/>
      <c r="AF52" s="73"/>
      <c r="AG52" s="73"/>
      <c r="AH52" s="73"/>
      <c r="AI52" s="73"/>
      <c r="AJ52" s="73"/>
      <c r="AK52" s="73"/>
      <c r="AL52" s="73"/>
      <c r="AM52" s="73"/>
      <c r="AN52" s="73"/>
    </row>
    <row r="53" spans="7:40" ht="12.75" customHeight="1">
      <c r="G53" s="69"/>
      <c r="H53" s="70"/>
      <c r="M53" s="71"/>
      <c r="N53" s="72"/>
      <c r="O53" s="72"/>
      <c r="P53" s="73"/>
      <c r="Q53" s="73"/>
      <c r="R53" s="73"/>
      <c r="S53" s="73"/>
      <c r="T53" s="73"/>
      <c r="U53" s="73"/>
      <c r="V53" s="73"/>
      <c r="W53" s="73"/>
      <c r="X53" s="73"/>
      <c r="Y53" s="73"/>
      <c r="Z53" s="73"/>
      <c r="AA53" s="73"/>
      <c r="AB53" s="73"/>
      <c r="AC53" s="73"/>
      <c r="AD53" s="73"/>
      <c r="AE53" s="73"/>
      <c r="AF53" s="73"/>
      <c r="AG53" s="73"/>
      <c r="AH53" s="73"/>
      <c r="AI53" s="73"/>
      <c r="AJ53" s="73"/>
      <c r="AK53" s="73"/>
      <c r="AL53" s="73"/>
      <c r="AM53" s="73"/>
      <c r="AN53" s="73"/>
    </row>
    <row r="54" spans="7:40" ht="12.75" customHeight="1">
      <c r="G54" s="69"/>
      <c r="H54" s="70"/>
      <c r="M54" s="71"/>
      <c r="N54" s="72"/>
      <c r="O54" s="72"/>
      <c r="P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73"/>
    </row>
    <row r="55" spans="7:40" ht="12.75" customHeight="1">
      <c r="G55" s="69"/>
      <c r="H55" s="70"/>
      <c r="M55" s="71"/>
      <c r="N55" s="72"/>
      <c r="O55" s="72"/>
      <c r="P55" s="73"/>
      <c r="Q55" s="73"/>
      <c r="R55" s="73"/>
      <c r="S55" s="73"/>
      <c r="T55" s="73"/>
      <c r="U55" s="73"/>
      <c r="V55" s="73"/>
      <c r="W55" s="73"/>
      <c r="X55" s="73"/>
      <c r="Y55" s="73"/>
      <c r="Z55" s="73"/>
      <c r="AA55" s="73"/>
      <c r="AB55" s="73"/>
      <c r="AC55" s="73"/>
      <c r="AD55" s="73"/>
      <c r="AE55" s="73"/>
      <c r="AF55" s="73"/>
      <c r="AG55" s="73"/>
      <c r="AH55" s="73"/>
      <c r="AI55" s="73"/>
      <c r="AJ55" s="73"/>
      <c r="AK55" s="73"/>
      <c r="AL55" s="73"/>
      <c r="AM55" s="73"/>
      <c r="AN55" s="73"/>
    </row>
    <row r="56" spans="7:40" ht="12.75" customHeight="1">
      <c r="G56" s="69"/>
      <c r="H56" s="70"/>
      <c r="M56" s="71"/>
      <c r="N56" s="72"/>
      <c r="O56" s="72"/>
      <c r="P56" s="73"/>
      <c r="Q56" s="73"/>
      <c r="R56" s="73"/>
      <c r="S56" s="73"/>
      <c r="T56" s="73"/>
      <c r="U56" s="73"/>
      <c r="V56" s="73"/>
      <c r="W56" s="73"/>
      <c r="X56" s="73"/>
      <c r="Y56" s="73"/>
      <c r="Z56" s="73"/>
      <c r="AA56" s="73"/>
      <c r="AB56" s="73"/>
      <c r="AC56" s="73"/>
      <c r="AD56" s="73"/>
      <c r="AE56" s="73"/>
      <c r="AF56" s="73"/>
      <c r="AG56" s="73"/>
      <c r="AH56" s="73"/>
      <c r="AI56" s="73"/>
      <c r="AJ56" s="73"/>
      <c r="AK56" s="73"/>
      <c r="AL56" s="73"/>
      <c r="AM56" s="73"/>
      <c r="AN56" s="73"/>
    </row>
    <row r="57" spans="7:40" ht="12.75" customHeight="1">
      <c r="G57" s="69"/>
      <c r="H57" s="70"/>
      <c r="M57" s="71"/>
      <c r="N57" s="72"/>
      <c r="O57" s="72"/>
      <c r="P57" s="73"/>
      <c r="Q57" s="73"/>
      <c r="R57" s="73"/>
      <c r="S57" s="73"/>
      <c r="T57" s="73"/>
      <c r="U57" s="73"/>
      <c r="V57" s="73"/>
      <c r="W57" s="73"/>
      <c r="X57" s="73"/>
      <c r="Y57" s="73"/>
      <c r="Z57" s="73"/>
      <c r="AA57" s="73"/>
      <c r="AB57" s="73"/>
      <c r="AC57" s="73"/>
      <c r="AD57" s="73"/>
      <c r="AE57" s="73"/>
      <c r="AF57" s="73"/>
      <c r="AG57" s="73"/>
      <c r="AH57" s="73"/>
      <c r="AI57" s="73"/>
      <c r="AJ57" s="73"/>
      <c r="AK57" s="73"/>
      <c r="AL57" s="73"/>
      <c r="AM57" s="73"/>
      <c r="AN57" s="73"/>
    </row>
    <row r="58" spans="7:40" ht="12.75" customHeight="1">
      <c r="G58" s="69"/>
      <c r="H58" s="70"/>
      <c r="M58" s="71"/>
      <c r="N58" s="72"/>
      <c r="O58" s="72"/>
      <c r="P58" s="73"/>
      <c r="Q58" s="73"/>
      <c r="R58" s="73"/>
      <c r="S58" s="73"/>
      <c r="T58" s="73"/>
      <c r="U58" s="73"/>
      <c r="V58" s="73"/>
      <c r="W58" s="73"/>
      <c r="X58" s="73"/>
      <c r="Y58" s="73"/>
      <c r="Z58" s="73"/>
      <c r="AA58" s="73"/>
      <c r="AB58" s="73"/>
      <c r="AC58" s="73"/>
      <c r="AD58" s="73"/>
      <c r="AE58" s="73"/>
      <c r="AF58" s="73"/>
      <c r="AG58" s="73"/>
      <c r="AH58" s="73"/>
      <c r="AI58" s="73"/>
      <c r="AJ58" s="73"/>
      <c r="AK58" s="73"/>
      <c r="AL58" s="73"/>
      <c r="AM58" s="73"/>
      <c r="AN58" s="73"/>
    </row>
    <row r="59" spans="7:40" ht="12.75" customHeight="1">
      <c r="G59" s="69"/>
      <c r="H59" s="70"/>
      <c r="M59" s="71"/>
      <c r="N59" s="72"/>
      <c r="O59" s="72"/>
      <c r="P59" s="73"/>
      <c r="Q59" s="73"/>
      <c r="R59" s="73"/>
      <c r="S59" s="73"/>
      <c r="T59" s="73"/>
      <c r="U59" s="73"/>
      <c r="V59" s="73"/>
      <c r="W59" s="73"/>
      <c r="X59" s="73"/>
      <c r="Y59" s="73"/>
      <c r="Z59" s="73"/>
      <c r="AA59" s="73"/>
      <c r="AB59" s="73"/>
      <c r="AC59" s="73"/>
      <c r="AD59" s="73"/>
      <c r="AE59" s="73"/>
      <c r="AF59" s="73"/>
      <c r="AG59" s="73"/>
      <c r="AH59" s="73"/>
      <c r="AI59" s="73"/>
      <c r="AJ59" s="73"/>
      <c r="AK59" s="73"/>
      <c r="AL59" s="73"/>
      <c r="AM59" s="73"/>
      <c r="AN59" s="73"/>
    </row>
    <row r="60" spans="7:40" ht="12.75" customHeight="1">
      <c r="G60" s="69"/>
      <c r="H60" s="70"/>
      <c r="M60" s="71"/>
      <c r="N60" s="72"/>
      <c r="O60" s="72"/>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row>
    <row r="61" spans="7:40" ht="12.75" customHeight="1">
      <c r="G61" s="69"/>
      <c r="H61" s="70"/>
      <c r="M61" s="71"/>
      <c r="N61" s="72"/>
      <c r="O61" s="72"/>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row>
    <row r="62" spans="7:40" ht="12.75" customHeight="1">
      <c r="G62" s="69"/>
      <c r="H62" s="70"/>
      <c r="M62" s="71"/>
      <c r="N62" s="72"/>
      <c r="O62" s="72"/>
      <c r="P62" s="73"/>
      <c r="Q62" s="73"/>
      <c r="R62" s="73"/>
      <c r="S62" s="73"/>
      <c r="T62" s="73"/>
      <c r="U62" s="73"/>
      <c r="V62" s="73"/>
      <c r="W62" s="73"/>
      <c r="X62" s="73"/>
      <c r="Y62" s="73"/>
      <c r="Z62" s="73"/>
      <c r="AA62" s="73"/>
      <c r="AB62" s="73"/>
      <c r="AC62" s="73"/>
      <c r="AD62" s="73"/>
      <c r="AE62" s="73"/>
      <c r="AF62" s="73"/>
      <c r="AG62" s="73"/>
      <c r="AH62" s="73"/>
      <c r="AI62" s="73"/>
      <c r="AJ62" s="73"/>
      <c r="AK62" s="73"/>
      <c r="AL62" s="73"/>
      <c r="AM62" s="73"/>
      <c r="AN62" s="73"/>
    </row>
    <row r="63" spans="7:40" ht="12.75" customHeight="1">
      <c r="G63" s="69"/>
      <c r="H63" s="70"/>
      <c r="M63" s="71"/>
      <c r="N63" s="72"/>
      <c r="O63" s="72"/>
      <c r="P63" s="73"/>
      <c r="Q63" s="73"/>
      <c r="R63" s="73"/>
      <c r="S63" s="73"/>
      <c r="T63" s="73"/>
      <c r="U63" s="73"/>
      <c r="V63" s="73"/>
      <c r="W63" s="73"/>
      <c r="X63" s="73"/>
      <c r="Y63" s="73"/>
      <c r="Z63" s="73"/>
      <c r="AA63" s="73"/>
      <c r="AB63" s="73"/>
      <c r="AC63" s="73"/>
      <c r="AD63" s="73"/>
      <c r="AE63" s="73"/>
      <c r="AF63" s="73"/>
      <c r="AG63" s="73"/>
      <c r="AH63" s="73"/>
      <c r="AI63" s="73"/>
      <c r="AJ63" s="73"/>
      <c r="AK63" s="73"/>
      <c r="AL63" s="73"/>
      <c r="AM63" s="73"/>
      <c r="AN63" s="73"/>
    </row>
    <row r="64" spans="7:40" ht="12.75" customHeight="1">
      <c r="G64" s="69"/>
      <c r="H64" s="70"/>
      <c r="M64" s="71"/>
      <c r="N64" s="72"/>
      <c r="O64" s="72"/>
      <c r="P64" s="73"/>
      <c r="Q64" s="73"/>
      <c r="R64" s="73"/>
      <c r="S64" s="73"/>
      <c r="T64" s="73"/>
      <c r="U64" s="73"/>
      <c r="V64" s="73"/>
      <c r="W64" s="73"/>
      <c r="X64" s="73"/>
      <c r="Y64" s="73"/>
      <c r="Z64" s="73"/>
      <c r="AA64" s="73"/>
      <c r="AB64" s="73"/>
      <c r="AC64" s="73"/>
      <c r="AD64" s="73"/>
      <c r="AE64" s="73"/>
      <c r="AF64" s="73"/>
      <c r="AG64" s="73"/>
      <c r="AH64" s="73"/>
      <c r="AI64" s="73"/>
      <c r="AJ64" s="73"/>
      <c r="AK64" s="73"/>
      <c r="AL64" s="73"/>
      <c r="AM64" s="73"/>
      <c r="AN64" s="73"/>
    </row>
    <row r="65" spans="7:40" ht="12.75" customHeight="1">
      <c r="G65" s="69"/>
      <c r="H65" s="70"/>
      <c r="M65" s="71"/>
      <c r="N65" s="72"/>
      <c r="O65" s="72"/>
      <c r="P65" s="73"/>
      <c r="Q65" s="73"/>
      <c r="R65" s="73"/>
      <c r="S65" s="73"/>
      <c r="T65" s="73"/>
      <c r="U65" s="73"/>
      <c r="V65" s="73"/>
      <c r="W65" s="73"/>
      <c r="X65" s="73"/>
      <c r="Y65" s="73"/>
      <c r="Z65" s="73"/>
      <c r="AA65" s="73"/>
      <c r="AB65" s="73"/>
      <c r="AC65" s="73"/>
      <c r="AD65" s="73"/>
      <c r="AE65" s="73"/>
      <c r="AF65" s="73"/>
      <c r="AG65" s="73"/>
      <c r="AH65" s="73"/>
      <c r="AI65" s="73"/>
      <c r="AJ65" s="73"/>
      <c r="AK65" s="73"/>
      <c r="AL65" s="73"/>
      <c r="AM65" s="73"/>
      <c r="AN65" s="73"/>
    </row>
    <row r="66" spans="7:40" ht="12.75" customHeight="1">
      <c r="G66" s="69"/>
      <c r="H66" s="70"/>
      <c r="M66" s="71"/>
      <c r="N66" s="72"/>
      <c r="O66" s="72"/>
      <c r="P66" s="73"/>
      <c r="Q66" s="73"/>
      <c r="R66" s="73"/>
      <c r="S66" s="73"/>
      <c r="T66" s="73"/>
      <c r="U66" s="73"/>
      <c r="V66" s="73"/>
      <c r="W66" s="73"/>
      <c r="X66" s="73"/>
      <c r="Y66" s="73"/>
      <c r="Z66" s="73"/>
      <c r="AA66" s="73"/>
      <c r="AB66" s="73"/>
      <c r="AC66" s="73"/>
      <c r="AD66" s="73"/>
      <c r="AE66" s="73"/>
      <c r="AF66" s="73"/>
      <c r="AG66" s="73"/>
      <c r="AH66" s="73"/>
      <c r="AI66" s="73"/>
      <c r="AJ66" s="73"/>
      <c r="AK66" s="73"/>
      <c r="AL66" s="73"/>
      <c r="AM66" s="73"/>
      <c r="AN66" s="73"/>
    </row>
    <row r="67" spans="7:40" ht="12.75" customHeight="1">
      <c r="G67" s="69"/>
      <c r="H67" s="70"/>
      <c r="M67" s="71"/>
      <c r="N67" s="72"/>
      <c r="O67" s="72"/>
      <c r="P67" s="73"/>
      <c r="Q67" s="73"/>
      <c r="R67" s="73"/>
      <c r="S67" s="73"/>
      <c r="T67" s="73"/>
      <c r="U67" s="73"/>
      <c r="V67" s="73"/>
      <c r="W67" s="73"/>
      <c r="X67" s="73"/>
      <c r="Y67" s="73"/>
      <c r="Z67" s="73"/>
      <c r="AA67" s="73"/>
      <c r="AB67" s="73"/>
      <c r="AC67" s="73"/>
      <c r="AD67" s="73"/>
      <c r="AE67" s="73"/>
      <c r="AF67" s="73"/>
      <c r="AG67" s="73"/>
      <c r="AH67" s="73"/>
      <c r="AI67" s="73"/>
      <c r="AJ67" s="73"/>
      <c r="AK67" s="73"/>
      <c r="AL67" s="73"/>
      <c r="AM67" s="73"/>
      <c r="AN67" s="73"/>
    </row>
    <row r="68" spans="7:40" ht="12.75" customHeight="1">
      <c r="G68" s="69"/>
      <c r="H68" s="70"/>
      <c r="M68" s="71"/>
      <c r="N68" s="72"/>
      <c r="O68" s="72"/>
      <c r="P68" s="73"/>
      <c r="Q68" s="73"/>
      <c r="R68" s="73"/>
      <c r="S68" s="73"/>
      <c r="T68" s="73"/>
      <c r="U68" s="73"/>
      <c r="V68" s="73"/>
      <c r="W68" s="73"/>
      <c r="X68" s="73"/>
      <c r="Y68" s="73"/>
      <c r="Z68" s="73"/>
      <c r="AA68" s="73"/>
      <c r="AB68" s="73"/>
      <c r="AC68" s="73"/>
      <c r="AD68" s="73"/>
      <c r="AE68" s="73"/>
      <c r="AF68" s="73"/>
      <c r="AG68" s="73"/>
      <c r="AH68" s="73"/>
      <c r="AI68" s="73"/>
      <c r="AJ68" s="73"/>
      <c r="AK68" s="73"/>
      <c r="AL68" s="73"/>
      <c r="AM68" s="73"/>
      <c r="AN68" s="73"/>
    </row>
    <row r="69" spans="7:40" ht="12.75" customHeight="1">
      <c r="G69" s="69"/>
      <c r="H69" s="70"/>
      <c r="M69" s="71"/>
      <c r="N69" s="72"/>
      <c r="O69" s="72"/>
      <c r="P69" s="73"/>
      <c r="Q69" s="73"/>
      <c r="R69" s="73"/>
      <c r="S69" s="73"/>
      <c r="T69" s="73"/>
      <c r="U69" s="73"/>
      <c r="V69" s="73"/>
      <c r="W69" s="73"/>
      <c r="X69" s="73"/>
      <c r="Y69" s="73"/>
      <c r="Z69" s="73"/>
      <c r="AA69" s="73"/>
      <c r="AB69" s="73"/>
      <c r="AC69" s="73"/>
      <c r="AD69" s="73"/>
      <c r="AE69" s="73"/>
      <c r="AF69" s="73"/>
      <c r="AG69" s="73"/>
      <c r="AH69" s="73"/>
      <c r="AI69" s="73"/>
      <c r="AJ69" s="73"/>
      <c r="AK69" s="73"/>
      <c r="AL69" s="73"/>
      <c r="AM69" s="73"/>
      <c r="AN69" s="73"/>
    </row>
    <row r="70" spans="7:40" ht="12.75" customHeight="1">
      <c r="G70" s="69"/>
      <c r="H70" s="70"/>
      <c r="M70" s="71"/>
      <c r="N70" s="72"/>
      <c r="O70" s="72"/>
      <c r="P70" s="73"/>
      <c r="Q70" s="73"/>
      <c r="R70" s="73"/>
      <c r="S70" s="73"/>
      <c r="T70" s="73"/>
      <c r="U70" s="73"/>
      <c r="V70" s="73"/>
      <c r="W70" s="73"/>
      <c r="X70" s="73"/>
      <c r="Y70" s="73"/>
      <c r="Z70" s="73"/>
      <c r="AA70" s="73"/>
      <c r="AB70" s="73"/>
      <c r="AC70" s="73"/>
      <c r="AD70" s="73"/>
      <c r="AE70" s="73"/>
      <c r="AF70" s="73"/>
      <c r="AG70" s="73"/>
      <c r="AH70" s="73"/>
      <c r="AI70" s="73"/>
      <c r="AJ70" s="73"/>
      <c r="AK70" s="73"/>
      <c r="AL70" s="73"/>
      <c r="AM70" s="73"/>
      <c r="AN70" s="73"/>
    </row>
    <row r="71" spans="7:40" ht="12.75" customHeight="1">
      <c r="G71" s="69"/>
      <c r="H71" s="70"/>
      <c r="M71" s="71"/>
      <c r="N71" s="72"/>
      <c r="O71" s="72"/>
      <c r="P71" s="73"/>
      <c r="Q71" s="73"/>
      <c r="R71" s="73"/>
      <c r="S71" s="73"/>
      <c r="T71" s="73"/>
      <c r="U71" s="73"/>
      <c r="V71" s="73"/>
      <c r="W71" s="73"/>
      <c r="X71" s="73"/>
      <c r="Y71" s="73"/>
      <c r="Z71" s="73"/>
      <c r="AA71" s="73"/>
      <c r="AB71" s="73"/>
      <c r="AC71" s="73"/>
      <c r="AD71" s="73"/>
      <c r="AE71" s="73"/>
      <c r="AF71" s="73"/>
      <c r="AG71" s="73"/>
      <c r="AH71" s="73"/>
      <c r="AI71" s="73"/>
      <c r="AJ71" s="73"/>
      <c r="AK71" s="73"/>
      <c r="AL71" s="73"/>
      <c r="AM71" s="73"/>
      <c r="AN71" s="73"/>
    </row>
    <row r="72" spans="7:40" ht="12.75" customHeight="1">
      <c r="G72" s="69"/>
      <c r="H72" s="70"/>
      <c r="M72" s="71"/>
      <c r="N72" s="72"/>
      <c r="O72" s="72"/>
      <c r="P72" s="73"/>
      <c r="Q72" s="73"/>
      <c r="R72" s="73"/>
      <c r="S72" s="73"/>
      <c r="T72" s="73"/>
      <c r="U72" s="73"/>
      <c r="V72" s="73"/>
      <c r="W72" s="73"/>
      <c r="X72" s="73"/>
      <c r="Y72" s="73"/>
      <c r="Z72" s="73"/>
      <c r="AA72" s="73"/>
      <c r="AB72" s="73"/>
      <c r="AC72" s="73"/>
      <c r="AD72" s="73"/>
      <c r="AE72" s="73"/>
      <c r="AF72" s="73"/>
      <c r="AG72" s="73"/>
      <c r="AH72" s="73"/>
      <c r="AI72" s="73"/>
      <c r="AJ72" s="73"/>
      <c r="AK72" s="73"/>
      <c r="AL72" s="73"/>
      <c r="AM72" s="73"/>
      <c r="AN72" s="73"/>
    </row>
    <row r="73" spans="7:40" ht="12.75" customHeight="1">
      <c r="G73" s="69"/>
      <c r="H73" s="70"/>
      <c r="M73" s="71"/>
      <c r="N73" s="72"/>
      <c r="O73" s="72"/>
      <c r="P73" s="73"/>
      <c r="Q73" s="73"/>
      <c r="R73" s="73"/>
      <c r="S73" s="73"/>
      <c r="T73" s="73"/>
      <c r="U73" s="73"/>
      <c r="V73" s="73"/>
      <c r="W73" s="73"/>
      <c r="X73" s="73"/>
      <c r="Y73" s="73"/>
      <c r="Z73" s="73"/>
      <c r="AA73" s="73"/>
      <c r="AB73" s="73"/>
      <c r="AC73" s="73"/>
      <c r="AD73" s="73"/>
      <c r="AE73" s="73"/>
      <c r="AF73" s="73"/>
      <c r="AG73" s="73"/>
      <c r="AH73" s="73"/>
      <c r="AI73" s="73"/>
      <c r="AJ73" s="73"/>
      <c r="AK73" s="73"/>
      <c r="AL73" s="73"/>
      <c r="AM73" s="73"/>
      <c r="AN73" s="73"/>
    </row>
    <row r="74" spans="7:40" ht="12.75" customHeight="1">
      <c r="G74" s="69"/>
      <c r="H74" s="70"/>
      <c r="M74" s="71"/>
      <c r="N74" s="72"/>
      <c r="O74" s="72"/>
      <c r="P74" s="73"/>
      <c r="Q74" s="73"/>
      <c r="R74" s="73"/>
      <c r="S74" s="73"/>
      <c r="T74" s="73"/>
      <c r="U74" s="73"/>
      <c r="V74" s="73"/>
      <c r="W74" s="73"/>
      <c r="X74" s="73"/>
      <c r="Y74" s="73"/>
      <c r="Z74" s="73"/>
      <c r="AA74" s="73"/>
      <c r="AB74" s="73"/>
      <c r="AC74" s="73"/>
      <c r="AD74" s="73"/>
      <c r="AE74" s="73"/>
      <c r="AF74" s="73"/>
      <c r="AG74" s="73"/>
      <c r="AH74" s="73"/>
      <c r="AI74" s="73"/>
      <c r="AJ74" s="73"/>
      <c r="AK74" s="73"/>
      <c r="AL74" s="73"/>
      <c r="AM74" s="73"/>
      <c r="AN74" s="73"/>
    </row>
    <row r="75" spans="7:40" ht="12.75" customHeight="1">
      <c r="G75" s="69"/>
      <c r="H75" s="70"/>
      <c r="M75" s="71"/>
      <c r="N75" s="72"/>
      <c r="O75" s="72"/>
      <c r="P75" s="73"/>
      <c r="Q75" s="73"/>
      <c r="R75" s="73"/>
      <c r="S75" s="73"/>
      <c r="T75" s="73"/>
      <c r="U75" s="73"/>
      <c r="V75" s="73"/>
      <c r="W75" s="73"/>
      <c r="X75" s="73"/>
      <c r="Y75" s="73"/>
      <c r="Z75" s="73"/>
      <c r="AA75" s="73"/>
      <c r="AB75" s="73"/>
      <c r="AC75" s="73"/>
      <c r="AD75" s="73"/>
      <c r="AE75" s="73"/>
      <c r="AF75" s="73"/>
      <c r="AG75" s="73"/>
      <c r="AH75" s="73"/>
      <c r="AI75" s="73"/>
      <c r="AJ75" s="73"/>
      <c r="AK75" s="73"/>
      <c r="AL75" s="73"/>
      <c r="AM75" s="73"/>
      <c r="AN75" s="73"/>
    </row>
    <row r="76" spans="7:40" ht="12.75" customHeight="1">
      <c r="G76" s="69"/>
      <c r="H76" s="70"/>
      <c r="M76" s="71"/>
      <c r="N76" s="72"/>
      <c r="O76" s="72"/>
      <c r="P76" s="73"/>
      <c r="Q76" s="73"/>
      <c r="R76" s="73"/>
      <c r="S76" s="73"/>
      <c r="T76" s="73"/>
      <c r="U76" s="73"/>
      <c r="V76" s="73"/>
      <c r="W76" s="73"/>
      <c r="X76" s="73"/>
      <c r="Y76" s="73"/>
      <c r="Z76" s="73"/>
      <c r="AA76" s="73"/>
      <c r="AB76" s="73"/>
      <c r="AC76" s="73"/>
      <c r="AD76" s="73"/>
      <c r="AE76" s="73"/>
      <c r="AF76" s="73"/>
      <c r="AG76" s="73"/>
      <c r="AH76" s="73"/>
      <c r="AI76" s="73"/>
      <c r="AJ76" s="73"/>
      <c r="AK76" s="73"/>
      <c r="AL76" s="73"/>
      <c r="AM76" s="73"/>
      <c r="AN76" s="73"/>
    </row>
    <row r="77" spans="7:40" ht="12.75" customHeight="1">
      <c r="G77" s="69"/>
      <c r="H77" s="70"/>
      <c r="M77" s="71"/>
      <c r="N77" s="72"/>
      <c r="O77" s="72"/>
      <c r="P77" s="73"/>
      <c r="Q77" s="73"/>
      <c r="R77" s="73"/>
      <c r="S77" s="73"/>
      <c r="T77" s="73"/>
      <c r="U77" s="73"/>
      <c r="V77" s="73"/>
      <c r="W77" s="73"/>
      <c r="X77" s="73"/>
      <c r="Y77" s="73"/>
      <c r="Z77" s="73"/>
      <c r="AA77" s="73"/>
      <c r="AB77" s="73"/>
      <c r="AC77" s="73"/>
      <c r="AD77" s="73"/>
      <c r="AE77" s="73"/>
      <c r="AF77" s="73"/>
      <c r="AG77" s="73"/>
      <c r="AH77" s="73"/>
      <c r="AI77" s="73"/>
      <c r="AJ77" s="73"/>
      <c r="AK77" s="73"/>
      <c r="AL77" s="73"/>
      <c r="AM77" s="73"/>
      <c r="AN77" s="73"/>
    </row>
    <row r="78" spans="7:40" ht="12.75" customHeight="1">
      <c r="G78" s="69"/>
      <c r="H78" s="70"/>
      <c r="M78" s="71"/>
      <c r="N78" s="72"/>
      <c r="O78" s="72"/>
      <c r="P78" s="73"/>
      <c r="Q78" s="73"/>
      <c r="R78" s="73"/>
      <c r="S78" s="73"/>
      <c r="T78" s="73"/>
      <c r="U78" s="73"/>
      <c r="V78" s="73"/>
      <c r="W78" s="73"/>
      <c r="X78" s="73"/>
      <c r="Y78" s="73"/>
      <c r="Z78" s="73"/>
      <c r="AA78" s="73"/>
      <c r="AB78" s="73"/>
      <c r="AC78" s="73"/>
      <c r="AD78" s="73"/>
      <c r="AE78" s="73"/>
      <c r="AF78" s="73"/>
      <c r="AG78" s="73"/>
      <c r="AH78" s="73"/>
      <c r="AI78" s="73"/>
      <c r="AJ78" s="73"/>
      <c r="AK78" s="73"/>
      <c r="AL78" s="73"/>
      <c r="AM78" s="73"/>
      <c r="AN78" s="73"/>
    </row>
    <row r="79" spans="7:40" ht="12.75" customHeight="1">
      <c r="G79" s="69"/>
      <c r="H79" s="70"/>
      <c r="M79" s="71"/>
      <c r="N79" s="72"/>
      <c r="O79" s="72"/>
      <c r="P79" s="73"/>
      <c r="Q79" s="73"/>
      <c r="R79" s="73"/>
      <c r="S79" s="73"/>
      <c r="T79" s="73"/>
      <c r="U79" s="73"/>
      <c r="V79" s="73"/>
      <c r="W79" s="73"/>
      <c r="X79" s="73"/>
      <c r="Y79" s="73"/>
      <c r="Z79" s="73"/>
      <c r="AA79" s="73"/>
      <c r="AB79" s="73"/>
      <c r="AC79" s="73"/>
      <c r="AD79" s="73"/>
      <c r="AE79" s="73"/>
      <c r="AF79" s="73"/>
      <c r="AG79" s="73"/>
      <c r="AH79" s="73"/>
      <c r="AI79" s="73"/>
      <c r="AJ79" s="73"/>
      <c r="AK79" s="73"/>
      <c r="AL79" s="73"/>
      <c r="AM79" s="73"/>
      <c r="AN79" s="73"/>
    </row>
    <row r="80" spans="7:40" ht="12.75" customHeight="1">
      <c r="G80" s="69"/>
      <c r="H80" s="70"/>
      <c r="M80" s="71"/>
      <c r="N80" s="72"/>
      <c r="O80" s="72"/>
      <c r="P80" s="73"/>
      <c r="Q80" s="73"/>
      <c r="R80" s="73"/>
      <c r="S80" s="73"/>
      <c r="T80" s="73"/>
      <c r="U80" s="73"/>
      <c r="V80" s="73"/>
      <c r="W80" s="73"/>
      <c r="X80" s="73"/>
      <c r="Y80" s="73"/>
      <c r="Z80" s="73"/>
      <c r="AA80" s="73"/>
      <c r="AB80" s="73"/>
      <c r="AC80" s="73"/>
      <c r="AD80" s="73"/>
      <c r="AE80" s="73"/>
      <c r="AF80" s="73"/>
      <c r="AG80" s="73"/>
      <c r="AH80" s="73"/>
      <c r="AI80" s="73"/>
      <c r="AJ80" s="73"/>
      <c r="AK80" s="73"/>
      <c r="AL80" s="73"/>
      <c r="AM80" s="73"/>
      <c r="AN80" s="73"/>
    </row>
    <row r="81" spans="7:40" ht="12.75" customHeight="1">
      <c r="G81" s="69"/>
      <c r="H81" s="70"/>
      <c r="M81" s="71"/>
      <c r="N81" s="72"/>
      <c r="O81" s="72"/>
      <c r="P81" s="73"/>
      <c r="Q81" s="73"/>
      <c r="R81" s="73"/>
      <c r="S81" s="73"/>
      <c r="T81" s="73"/>
      <c r="U81" s="73"/>
      <c r="V81" s="73"/>
      <c r="W81" s="73"/>
      <c r="X81" s="73"/>
      <c r="Y81" s="73"/>
      <c r="Z81" s="73"/>
      <c r="AA81" s="73"/>
      <c r="AB81" s="73"/>
      <c r="AC81" s="73"/>
      <c r="AD81" s="73"/>
      <c r="AE81" s="73"/>
      <c r="AF81" s="73"/>
      <c r="AG81" s="73"/>
      <c r="AH81" s="73"/>
      <c r="AI81" s="73"/>
      <c r="AJ81" s="73"/>
      <c r="AK81" s="73"/>
      <c r="AL81" s="73"/>
      <c r="AM81" s="73"/>
      <c r="AN81" s="73"/>
    </row>
    <row r="82" spans="7:40" ht="12.75" customHeight="1">
      <c r="G82" s="69"/>
      <c r="H82" s="70"/>
      <c r="M82" s="71"/>
      <c r="N82" s="72"/>
      <c r="O82" s="72"/>
      <c r="P82" s="73"/>
      <c r="Q82" s="73"/>
      <c r="R82" s="73"/>
      <c r="S82" s="73"/>
      <c r="T82" s="73"/>
      <c r="U82" s="73"/>
      <c r="V82" s="73"/>
      <c r="W82" s="73"/>
      <c r="X82" s="73"/>
      <c r="Y82" s="73"/>
      <c r="Z82" s="73"/>
      <c r="AA82" s="73"/>
      <c r="AB82" s="73"/>
      <c r="AC82" s="73"/>
      <c r="AD82" s="73"/>
      <c r="AE82" s="73"/>
      <c r="AF82" s="73"/>
      <c r="AG82" s="73"/>
      <c r="AH82" s="73"/>
      <c r="AI82" s="73"/>
      <c r="AJ82" s="73"/>
      <c r="AK82" s="73"/>
      <c r="AL82" s="73"/>
      <c r="AM82" s="73"/>
      <c r="AN82" s="73"/>
    </row>
    <row r="83" spans="7:40" ht="12.75" customHeight="1">
      <c r="G83" s="69"/>
      <c r="H83" s="70"/>
      <c r="M83" s="71"/>
      <c r="N83" s="72"/>
      <c r="O83" s="72"/>
      <c r="P83" s="73"/>
      <c r="Q83" s="73"/>
      <c r="R83" s="73"/>
      <c r="S83" s="73"/>
      <c r="T83" s="73"/>
      <c r="U83" s="73"/>
      <c r="V83" s="73"/>
      <c r="W83" s="73"/>
      <c r="X83" s="73"/>
      <c r="Y83" s="73"/>
      <c r="Z83" s="73"/>
      <c r="AA83" s="73"/>
      <c r="AB83" s="73"/>
      <c r="AC83" s="73"/>
      <c r="AD83" s="73"/>
      <c r="AE83" s="73"/>
      <c r="AF83" s="73"/>
      <c r="AG83" s="73"/>
      <c r="AH83" s="73"/>
      <c r="AI83" s="73"/>
      <c r="AJ83" s="73"/>
      <c r="AK83" s="73"/>
      <c r="AL83" s="73"/>
      <c r="AM83" s="73"/>
      <c r="AN83" s="73"/>
    </row>
    <row r="84" spans="7:40" ht="12.75" customHeight="1">
      <c r="G84" s="69"/>
      <c r="H84" s="70"/>
      <c r="M84" s="71"/>
      <c r="N84" s="72"/>
      <c r="O84" s="72"/>
      <c r="P84" s="73"/>
      <c r="Q84" s="73"/>
      <c r="R84" s="73"/>
      <c r="S84" s="73"/>
      <c r="T84" s="73"/>
      <c r="U84" s="73"/>
      <c r="V84" s="73"/>
      <c r="W84" s="73"/>
      <c r="X84" s="73"/>
      <c r="Y84" s="73"/>
      <c r="Z84" s="73"/>
      <c r="AA84" s="73"/>
      <c r="AB84" s="73"/>
      <c r="AC84" s="73"/>
      <c r="AD84" s="73"/>
      <c r="AE84" s="73"/>
      <c r="AF84" s="73"/>
      <c r="AG84" s="73"/>
      <c r="AH84" s="73"/>
      <c r="AI84" s="73"/>
      <c r="AJ84" s="73"/>
      <c r="AK84" s="73"/>
      <c r="AL84" s="73"/>
      <c r="AM84" s="73"/>
      <c r="AN84" s="73"/>
    </row>
    <row r="85" spans="7:40" ht="12.75" customHeight="1">
      <c r="G85" s="69"/>
      <c r="H85" s="70"/>
      <c r="M85" s="71"/>
      <c r="N85" s="72"/>
      <c r="O85" s="72"/>
      <c r="P85" s="73"/>
      <c r="Q85" s="73"/>
      <c r="R85" s="73"/>
      <c r="S85" s="73"/>
      <c r="T85" s="73"/>
      <c r="U85" s="73"/>
      <c r="V85" s="73"/>
      <c r="W85" s="73"/>
      <c r="X85" s="73"/>
      <c r="Y85" s="73"/>
      <c r="Z85" s="73"/>
      <c r="AA85" s="73"/>
      <c r="AB85" s="73"/>
      <c r="AC85" s="73"/>
      <c r="AD85" s="73"/>
      <c r="AE85" s="73"/>
      <c r="AF85" s="73"/>
      <c r="AG85" s="73"/>
      <c r="AH85" s="73"/>
      <c r="AI85" s="73"/>
      <c r="AJ85" s="73"/>
      <c r="AK85" s="73"/>
      <c r="AL85" s="73"/>
      <c r="AM85" s="73"/>
      <c r="AN85" s="73"/>
    </row>
    <row r="86" spans="7:40" ht="12.75" customHeight="1">
      <c r="G86" s="69"/>
      <c r="H86" s="70"/>
      <c r="M86" s="71"/>
      <c r="N86" s="72"/>
      <c r="O86" s="72"/>
      <c r="P86" s="73"/>
      <c r="Q86" s="73"/>
      <c r="R86" s="73"/>
      <c r="S86" s="73"/>
      <c r="T86" s="73"/>
      <c r="U86" s="73"/>
      <c r="V86" s="73"/>
      <c r="W86" s="73"/>
      <c r="X86" s="73"/>
      <c r="Y86" s="73"/>
      <c r="Z86" s="73"/>
      <c r="AA86" s="73"/>
      <c r="AB86" s="73"/>
      <c r="AC86" s="73"/>
      <c r="AD86" s="73"/>
      <c r="AE86" s="73"/>
      <c r="AF86" s="73"/>
      <c r="AG86" s="73"/>
      <c r="AH86" s="73"/>
      <c r="AI86" s="73"/>
      <c r="AJ86" s="73"/>
      <c r="AK86" s="73"/>
      <c r="AL86" s="73"/>
      <c r="AM86" s="73"/>
      <c r="AN86" s="73"/>
    </row>
    <row r="87" spans="7:40" ht="12.75" customHeight="1">
      <c r="G87" s="69"/>
      <c r="H87" s="70"/>
      <c r="M87" s="71"/>
      <c r="N87" s="72"/>
      <c r="O87" s="72"/>
      <c r="P87" s="73"/>
      <c r="Q87" s="73"/>
      <c r="R87" s="73"/>
      <c r="S87" s="73"/>
      <c r="T87" s="73"/>
      <c r="U87" s="73"/>
      <c r="V87" s="73"/>
      <c r="W87" s="73"/>
      <c r="X87" s="73"/>
      <c r="Y87" s="73"/>
      <c r="Z87" s="73"/>
      <c r="AA87" s="73"/>
      <c r="AB87" s="73"/>
      <c r="AC87" s="73"/>
      <c r="AD87" s="73"/>
      <c r="AE87" s="73"/>
      <c r="AF87" s="73"/>
      <c r="AG87" s="73"/>
      <c r="AH87" s="73"/>
      <c r="AI87" s="73"/>
      <c r="AJ87" s="73"/>
      <c r="AK87" s="73"/>
      <c r="AL87" s="73"/>
      <c r="AM87" s="73"/>
      <c r="AN87" s="73"/>
    </row>
    <row r="88" spans="7:40" ht="12.75" customHeight="1">
      <c r="G88" s="69"/>
      <c r="H88" s="70"/>
      <c r="M88" s="71"/>
      <c r="N88" s="72"/>
      <c r="O88" s="72"/>
      <c r="P88" s="73"/>
      <c r="Q88" s="73"/>
      <c r="R88" s="73"/>
      <c r="S88" s="73"/>
      <c r="T88" s="73"/>
      <c r="U88" s="73"/>
      <c r="V88" s="73"/>
      <c r="W88" s="73"/>
      <c r="X88" s="73"/>
      <c r="Y88" s="73"/>
      <c r="Z88" s="73"/>
      <c r="AA88" s="73"/>
      <c r="AB88" s="73"/>
      <c r="AC88" s="73"/>
      <c r="AD88" s="73"/>
      <c r="AE88" s="73"/>
      <c r="AF88" s="73"/>
      <c r="AG88" s="73"/>
      <c r="AH88" s="73"/>
      <c r="AI88" s="73"/>
      <c r="AJ88" s="73"/>
      <c r="AK88" s="73"/>
      <c r="AL88" s="73"/>
      <c r="AM88" s="73"/>
      <c r="AN88" s="73"/>
    </row>
    <row r="89" spans="7:40" ht="12.75" customHeight="1">
      <c r="G89" s="69"/>
      <c r="H89" s="70"/>
      <c r="M89" s="71"/>
      <c r="N89" s="72"/>
      <c r="O89" s="72"/>
      <c r="P89" s="73"/>
      <c r="Q89" s="73"/>
      <c r="R89" s="73"/>
      <c r="S89" s="73"/>
      <c r="T89" s="73"/>
      <c r="U89" s="73"/>
      <c r="V89" s="73"/>
      <c r="W89" s="73"/>
      <c r="X89" s="73"/>
      <c r="Y89" s="73"/>
      <c r="Z89" s="73"/>
      <c r="AA89" s="73"/>
      <c r="AB89" s="73"/>
      <c r="AC89" s="73"/>
      <c r="AD89" s="73"/>
      <c r="AE89" s="73"/>
      <c r="AF89" s="73"/>
      <c r="AG89" s="73"/>
      <c r="AH89" s="73"/>
      <c r="AI89" s="73"/>
      <c r="AJ89" s="73"/>
      <c r="AK89" s="73"/>
      <c r="AL89" s="73"/>
      <c r="AM89" s="73"/>
      <c r="AN89" s="73"/>
    </row>
    <row r="90" spans="7:40" ht="12.75" customHeight="1">
      <c r="G90" s="69"/>
      <c r="H90" s="70"/>
      <c r="M90" s="71"/>
      <c r="N90" s="72"/>
      <c r="O90" s="72"/>
      <c r="P90" s="73"/>
      <c r="Q90" s="73"/>
      <c r="R90" s="73"/>
      <c r="S90" s="73"/>
      <c r="T90" s="73"/>
      <c r="U90" s="73"/>
      <c r="V90" s="73"/>
      <c r="W90" s="73"/>
      <c r="X90" s="73"/>
      <c r="Y90" s="73"/>
      <c r="Z90" s="73"/>
      <c r="AA90" s="73"/>
      <c r="AB90" s="73"/>
      <c r="AC90" s="73"/>
      <c r="AD90" s="73"/>
      <c r="AE90" s="73"/>
      <c r="AF90" s="73"/>
      <c r="AG90" s="73"/>
      <c r="AH90" s="73"/>
      <c r="AI90" s="73"/>
      <c r="AJ90" s="73"/>
      <c r="AK90" s="73"/>
      <c r="AL90" s="73"/>
      <c r="AM90" s="73"/>
      <c r="AN90" s="73"/>
    </row>
    <row r="91" spans="7:40" ht="12.75" customHeight="1">
      <c r="G91" s="69"/>
      <c r="H91" s="70"/>
      <c r="M91" s="71"/>
      <c r="N91" s="72"/>
      <c r="O91" s="72"/>
      <c r="P91" s="73"/>
      <c r="Q91" s="73"/>
      <c r="R91" s="73"/>
      <c r="S91" s="73"/>
      <c r="T91" s="73"/>
      <c r="U91" s="73"/>
      <c r="V91" s="73"/>
      <c r="W91" s="73"/>
      <c r="X91" s="73"/>
      <c r="Y91" s="73"/>
      <c r="Z91" s="73"/>
      <c r="AA91" s="73"/>
      <c r="AB91" s="73"/>
      <c r="AC91" s="73"/>
      <c r="AD91" s="73"/>
      <c r="AE91" s="73"/>
      <c r="AF91" s="73"/>
      <c r="AG91" s="73"/>
      <c r="AH91" s="73"/>
      <c r="AI91" s="73"/>
      <c r="AJ91" s="73"/>
      <c r="AK91" s="73"/>
      <c r="AL91" s="73"/>
      <c r="AM91" s="73"/>
      <c r="AN91" s="73"/>
    </row>
    <row r="92" spans="7:40" ht="12.75" customHeight="1">
      <c r="G92" s="69"/>
      <c r="H92" s="70"/>
      <c r="M92" s="71"/>
      <c r="N92" s="72"/>
      <c r="O92" s="72"/>
      <c r="P92" s="73"/>
      <c r="Q92" s="73"/>
      <c r="R92" s="73"/>
      <c r="S92" s="73"/>
      <c r="T92" s="73"/>
      <c r="U92" s="73"/>
      <c r="V92" s="73"/>
      <c r="W92" s="73"/>
      <c r="X92" s="73"/>
      <c r="Y92" s="73"/>
      <c r="Z92" s="73"/>
      <c r="AA92" s="73"/>
      <c r="AB92" s="73"/>
      <c r="AC92" s="73"/>
      <c r="AD92" s="73"/>
      <c r="AE92" s="73"/>
      <c r="AF92" s="73"/>
      <c r="AG92" s="73"/>
      <c r="AH92" s="73"/>
      <c r="AI92" s="73"/>
      <c r="AJ92" s="73"/>
      <c r="AK92" s="73"/>
      <c r="AL92" s="73"/>
      <c r="AM92" s="73"/>
      <c r="AN92" s="73"/>
    </row>
    <row r="93" spans="7:40" ht="12.75" customHeight="1">
      <c r="G93" s="69"/>
      <c r="H93" s="70"/>
      <c r="M93" s="71"/>
      <c r="N93" s="72"/>
      <c r="O93" s="72"/>
      <c r="P93" s="73"/>
      <c r="Q93" s="73"/>
      <c r="R93" s="73"/>
      <c r="S93" s="73"/>
      <c r="T93" s="73"/>
      <c r="U93" s="73"/>
      <c r="V93" s="73"/>
      <c r="W93" s="73"/>
      <c r="X93" s="73"/>
      <c r="Y93" s="73"/>
      <c r="Z93" s="73"/>
      <c r="AA93" s="73"/>
      <c r="AB93" s="73"/>
      <c r="AC93" s="73"/>
      <c r="AD93" s="73"/>
      <c r="AE93" s="73"/>
      <c r="AF93" s="73"/>
      <c r="AG93" s="73"/>
      <c r="AH93" s="73"/>
      <c r="AI93" s="73"/>
      <c r="AJ93" s="73"/>
      <c r="AK93" s="73"/>
      <c r="AL93" s="73"/>
      <c r="AM93" s="73"/>
      <c r="AN93" s="73"/>
    </row>
    <row r="94" spans="7:40" ht="12.75" customHeight="1">
      <c r="G94" s="69"/>
      <c r="H94" s="70"/>
      <c r="M94" s="71"/>
      <c r="N94" s="72"/>
      <c r="O94" s="72"/>
      <c r="P94" s="73"/>
      <c r="Q94" s="73"/>
      <c r="R94" s="73"/>
      <c r="S94" s="73"/>
      <c r="T94" s="73"/>
      <c r="U94" s="73"/>
      <c r="V94" s="73"/>
      <c r="W94" s="73"/>
      <c r="X94" s="73"/>
      <c r="Y94" s="73"/>
      <c r="Z94" s="73"/>
      <c r="AA94" s="73"/>
      <c r="AB94" s="73"/>
      <c r="AC94" s="73"/>
      <c r="AD94" s="73"/>
      <c r="AE94" s="73"/>
      <c r="AF94" s="73"/>
      <c r="AG94" s="73"/>
      <c r="AH94" s="73"/>
      <c r="AI94" s="73"/>
      <c r="AJ94" s="73"/>
      <c r="AK94" s="73"/>
      <c r="AL94" s="73"/>
      <c r="AM94" s="73"/>
      <c r="AN94" s="73"/>
    </row>
    <row r="95" spans="7:40" ht="12.75" customHeight="1">
      <c r="G95" s="69"/>
      <c r="H95" s="70"/>
      <c r="M95" s="71"/>
      <c r="N95" s="72"/>
      <c r="O95" s="72"/>
      <c r="P95" s="73"/>
      <c r="Q95" s="73"/>
      <c r="R95" s="73"/>
      <c r="S95" s="73"/>
      <c r="T95" s="73"/>
      <c r="U95" s="73"/>
      <c r="V95" s="73"/>
      <c r="W95" s="73"/>
      <c r="X95" s="73"/>
      <c r="Y95" s="73"/>
      <c r="Z95" s="73"/>
      <c r="AA95" s="73"/>
      <c r="AB95" s="73"/>
      <c r="AC95" s="73"/>
      <c r="AD95" s="73"/>
      <c r="AE95" s="73"/>
      <c r="AF95" s="73"/>
      <c r="AG95" s="73"/>
      <c r="AH95" s="73"/>
      <c r="AI95" s="73"/>
      <c r="AJ95" s="73"/>
      <c r="AK95" s="73"/>
      <c r="AL95" s="73"/>
      <c r="AM95" s="73"/>
      <c r="AN95" s="73"/>
    </row>
    <row r="96" spans="7:40" ht="12.75" customHeight="1">
      <c r="G96" s="69"/>
      <c r="H96" s="70"/>
      <c r="M96" s="71"/>
      <c r="N96" s="72"/>
      <c r="O96" s="72"/>
      <c r="P96" s="73"/>
      <c r="Q96" s="73"/>
      <c r="R96" s="73"/>
      <c r="S96" s="73"/>
      <c r="T96" s="73"/>
      <c r="U96" s="73"/>
      <c r="V96" s="73"/>
      <c r="W96" s="73"/>
      <c r="X96" s="73"/>
      <c r="Y96" s="73"/>
      <c r="Z96" s="73"/>
      <c r="AA96" s="73"/>
      <c r="AB96" s="73"/>
      <c r="AC96" s="73"/>
      <c r="AD96" s="73"/>
      <c r="AE96" s="73"/>
      <c r="AF96" s="73"/>
      <c r="AG96" s="73"/>
      <c r="AH96" s="73"/>
      <c r="AI96" s="73"/>
      <c r="AJ96" s="73"/>
      <c r="AK96" s="73"/>
      <c r="AL96" s="73"/>
      <c r="AM96" s="73"/>
      <c r="AN96" s="73"/>
    </row>
    <row r="97" spans="7:40" ht="12.75" customHeight="1">
      <c r="G97" s="69"/>
      <c r="H97" s="70"/>
      <c r="M97" s="71"/>
      <c r="N97" s="72"/>
      <c r="O97" s="72"/>
      <c r="P97" s="73"/>
      <c r="Q97" s="73"/>
      <c r="R97" s="73"/>
      <c r="S97" s="73"/>
      <c r="T97" s="73"/>
      <c r="U97" s="73"/>
      <c r="V97" s="73"/>
      <c r="W97" s="73"/>
      <c r="X97" s="73"/>
      <c r="Y97" s="73"/>
      <c r="Z97" s="73"/>
      <c r="AA97" s="73"/>
      <c r="AB97" s="73"/>
      <c r="AC97" s="73"/>
      <c r="AD97" s="73"/>
      <c r="AE97" s="73"/>
      <c r="AF97" s="73"/>
      <c r="AG97" s="73"/>
      <c r="AH97" s="73"/>
      <c r="AI97" s="73"/>
      <c r="AJ97" s="73"/>
      <c r="AK97" s="73"/>
      <c r="AL97" s="73"/>
      <c r="AM97" s="73"/>
      <c r="AN97" s="73"/>
    </row>
    <row r="98" spans="7:40" ht="12.75" customHeight="1">
      <c r="G98" s="69"/>
      <c r="H98" s="70"/>
      <c r="M98" s="71"/>
      <c r="N98" s="72"/>
      <c r="O98" s="72"/>
      <c r="P98" s="73"/>
      <c r="Q98" s="73"/>
      <c r="R98" s="73"/>
      <c r="S98" s="73"/>
      <c r="T98" s="73"/>
      <c r="U98" s="73"/>
      <c r="V98" s="73"/>
      <c r="W98" s="73"/>
      <c r="X98" s="73"/>
      <c r="Y98" s="73"/>
      <c r="Z98" s="73"/>
      <c r="AA98" s="73"/>
      <c r="AB98" s="73"/>
      <c r="AC98" s="73"/>
      <c r="AD98" s="73"/>
      <c r="AE98" s="73"/>
      <c r="AF98" s="73"/>
      <c r="AG98" s="73"/>
      <c r="AH98" s="73"/>
      <c r="AI98" s="73"/>
      <c r="AJ98" s="73"/>
      <c r="AK98" s="73"/>
      <c r="AL98" s="73"/>
      <c r="AM98" s="73"/>
      <c r="AN98" s="73"/>
    </row>
    <row r="99" spans="7:40" ht="12.75" customHeight="1">
      <c r="G99" s="69"/>
      <c r="H99" s="70"/>
      <c r="M99" s="71"/>
      <c r="N99" s="72"/>
      <c r="O99" s="72"/>
      <c r="P99" s="73"/>
      <c r="Q99" s="73"/>
      <c r="R99" s="73"/>
      <c r="S99" s="73"/>
      <c r="T99" s="73"/>
      <c r="U99" s="73"/>
      <c r="V99" s="73"/>
      <c r="W99" s="73"/>
      <c r="X99" s="73"/>
      <c r="Y99" s="73"/>
      <c r="Z99" s="73"/>
      <c r="AA99" s="73"/>
      <c r="AB99" s="73"/>
      <c r="AC99" s="73"/>
      <c r="AD99" s="73"/>
      <c r="AE99" s="73"/>
      <c r="AF99" s="73"/>
      <c r="AG99" s="73"/>
      <c r="AH99" s="73"/>
      <c r="AI99" s="73"/>
      <c r="AJ99" s="73"/>
      <c r="AK99" s="73"/>
      <c r="AL99" s="73"/>
      <c r="AM99" s="73"/>
      <c r="AN99" s="73"/>
    </row>
    <row r="100" spans="7:40" ht="12.75" customHeight="1">
      <c r="G100" s="69"/>
      <c r="H100" s="70"/>
      <c r="M100" s="71"/>
      <c r="N100" s="72"/>
      <c r="O100" s="72"/>
      <c r="P100" s="73"/>
      <c r="Q100" s="73"/>
      <c r="R100" s="73"/>
      <c r="S100" s="73"/>
      <c r="T100" s="73"/>
      <c r="U100" s="73"/>
      <c r="V100" s="73"/>
      <c r="W100" s="73"/>
      <c r="X100" s="73"/>
      <c r="Y100" s="73"/>
      <c r="Z100" s="73"/>
      <c r="AA100" s="73"/>
      <c r="AB100" s="73"/>
      <c r="AC100" s="73"/>
      <c r="AD100" s="73"/>
      <c r="AE100" s="73"/>
      <c r="AF100" s="73"/>
      <c r="AG100" s="73"/>
      <c r="AH100" s="73"/>
      <c r="AI100" s="73"/>
      <c r="AJ100" s="73"/>
      <c r="AK100" s="73"/>
      <c r="AL100" s="73"/>
      <c r="AM100" s="73"/>
      <c r="AN100" s="73"/>
    </row>
    <row r="101" spans="7:40" ht="12.75" customHeight="1">
      <c r="G101" s="69"/>
      <c r="H101" s="70"/>
      <c r="M101" s="71"/>
      <c r="N101" s="72"/>
      <c r="O101" s="72"/>
      <c r="P101" s="73"/>
      <c r="Q101" s="73"/>
      <c r="R101" s="73"/>
      <c r="S101" s="73"/>
      <c r="T101" s="73"/>
      <c r="U101" s="73"/>
      <c r="V101" s="73"/>
      <c r="W101" s="73"/>
      <c r="X101" s="73"/>
      <c r="Y101" s="73"/>
      <c r="Z101" s="73"/>
      <c r="AA101" s="73"/>
      <c r="AB101" s="73"/>
      <c r="AC101" s="73"/>
      <c r="AD101" s="73"/>
      <c r="AE101" s="73"/>
      <c r="AF101" s="73"/>
      <c r="AG101" s="73"/>
      <c r="AH101" s="73"/>
      <c r="AI101" s="73"/>
      <c r="AJ101" s="73"/>
      <c r="AK101" s="73"/>
      <c r="AL101" s="73"/>
      <c r="AM101" s="73"/>
      <c r="AN101" s="73"/>
    </row>
    <row r="102" spans="7:40" ht="12.75" customHeight="1">
      <c r="G102" s="69"/>
      <c r="H102" s="70"/>
      <c r="M102" s="71"/>
      <c r="N102" s="72"/>
      <c r="O102" s="72"/>
      <c r="P102" s="73"/>
      <c r="Q102" s="73"/>
      <c r="R102" s="73"/>
      <c r="S102" s="73"/>
      <c r="T102" s="73"/>
      <c r="U102" s="73"/>
      <c r="V102" s="73"/>
      <c r="W102" s="73"/>
      <c r="X102" s="73"/>
      <c r="Y102" s="73"/>
      <c r="Z102" s="73"/>
      <c r="AA102" s="73"/>
      <c r="AB102" s="73"/>
      <c r="AC102" s="73"/>
      <c r="AD102" s="73"/>
      <c r="AE102" s="73"/>
      <c r="AF102" s="73"/>
      <c r="AG102" s="73"/>
      <c r="AH102" s="73"/>
      <c r="AI102" s="73"/>
      <c r="AJ102" s="73"/>
      <c r="AK102" s="73"/>
      <c r="AL102" s="73"/>
      <c r="AM102" s="73"/>
      <c r="AN102" s="73"/>
    </row>
    <row r="103" spans="7:40" ht="12.75" customHeight="1">
      <c r="G103" s="69"/>
      <c r="H103" s="70"/>
      <c r="M103" s="71"/>
      <c r="N103" s="72"/>
      <c r="O103" s="72"/>
      <c r="P103" s="73"/>
      <c r="Q103" s="73"/>
      <c r="R103" s="73"/>
      <c r="S103" s="73"/>
      <c r="T103" s="73"/>
      <c r="U103" s="73"/>
      <c r="V103" s="73"/>
      <c r="W103" s="73"/>
      <c r="X103" s="73"/>
      <c r="Y103" s="73"/>
      <c r="Z103" s="73"/>
      <c r="AA103" s="73"/>
      <c r="AB103" s="73"/>
      <c r="AC103" s="73"/>
      <c r="AD103" s="73"/>
      <c r="AE103" s="73"/>
      <c r="AF103" s="73"/>
      <c r="AG103" s="73"/>
      <c r="AH103" s="73"/>
      <c r="AI103" s="73"/>
      <c r="AJ103" s="73"/>
      <c r="AK103" s="73"/>
      <c r="AL103" s="73"/>
      <c r="AM103" s="73"/>
      <c r="AN103" s="73"/>
    </row>
    <row r="104" spans="7:40" ht="12.75" customHeight="1">
      <c r="G104" s="69"/>
      <c r="H104" s="70"/>
      <c r="M104" s="71"/>
      <c r="N104" s="72"/>
      <c r="O104" s="72"/>
      <c r="P104" s="73"/>
      <c r="Q104" s="73"/>
      <c r="R104" s="73"/>
      <c r="S104" s="73"/>
      <c r="T104" s="73"/>
      <c r="U104" s="73"/>
      <c r="V104" s="73"/>
      <c r="W104" s="73"/>
      <c r="X104" s="73"/>
      <c r="Y104" s="73"/>
      <c r="Z104" s="73"/>
      <c r="AA104" s="73"/>
      <c r="AB104" s="73"/>
      <c r="AC104" s="73"/>
      <c r="AD104" s="73"/>
      <c r="AE104" s="73"/>
      <c r="AF104" s="73"/>
      <c r="AG104" s="73"/>
      <c r="AH104" s="73"/>
      <c r="AI104" s="73"/>
      <c r="AJ104" s="73"/>
      <c r="AK104" s="73"/>
      <c r="AL104" s="73"/>
      <c r="AM104" s="73"/>
      <c r="AN104" s="73"/>
    </row>
    <row r="105" spans="7:40" ht="12.75" customHeight="1">
      <c r="G105" s="69"/>
      <c r="H105" s="70"/>
      <c r="M105" s="71"/>
      <c r="N105" s="72"/>
      <c r="O105" s="72"/>
      <c r="P105" s="73"/>
      <c r="Q105" s="73"/>
      <c r="R105" s="73"/>
      <c r="S105" s="73"/>
      <c r="T105" s="73"/>
      <c r="U105" s="73"/>
      <c r="V105" s="73"/>
      <c r="W105" s="73"/>
      <c r="X105" s="73"/>
      <c r="Y105" s="73"/>
      <c r="Z105" s="73"/>
      <c r="AA105" s="73"/>
      <c r="AB105" s="73"/>
      <c r="AC105" s="73"/>
      <c r="AD105" s="73"/>
      <c r="AE105" s="73"/>
      <c r="AF105" s="73"/>
      <c r="AG105" s="73"/>
      <c r="AH105" s="73"/>
      <c r="AI105" s="73"/>
      <c r="AJ105" s="73"/>
      <c r="AK105" s="73"/>
      <c r="AL105" s="73"/>
      <c r="AM105" s="73"/>
      <c r="AN105" s="73"/>
    </row>
    <row r="106" spans="7:40" ht="12.75" customHeight="1">
      <c r="G106" s="69"/>
      <c r="H106" s="70"/>
      <c r="M106" s="71"/>
      <c r="N106" s="72"/>
      <c r="O106" s="72"/>
      <c r="P106" s="73"/>
      <c r="Q106" s="73"/>
      <c r="R106" s="73"/>
      <c r="S106" s="73"/>
      <c r="T106" s="73"/>
      <c r="U106" s="73"/>
      <c r="V106" s="73"/>
      <c r="W106" s="73"/>
      <c r="X106" s="73"/>
      <c r="Y106" s="73"/>
      <c r="Z106" s="73"/>
      <c r="AA106" s="73"/>
      <c r="AB106" s="73"/>
      <c r="AC106" s="73"/>
      <c r="AD106" s="73"/>
      <c r="AE106" s="73"/>
      <c r="AF106" s="73"/>
      <c r="AG106" s="73"/>
      <c r="AH106" s="73"/>
      <c r="AI106" s="73"/>
      <c r="AJ106" s="73"/>
      <c r="AK106" s="73"/>
      <c r="AL106" s="73"/>
      <c r="AM106" s="73"/>
      <c r="AN106" s="73"/>
    </row>
    <row r="107" spans="7:40" ht="12.75" customHeight="1">
      <c r="G107" s="69"/>
      <c r="H107" s="70"/>
      <c r="M107" s="71"/>
      <c r="N107" s="72"/>
      <c r="O107" s="72"/>
      <c r="P107" s="73"/>
      <c r="Q107" s="73"/>
      <c r="R107" s="73"/>
      <c r="S107" s="73"/>
      <c r="T107" s="73"/>
      <c r="U107" s="73"/>
      <c r="V107" s="73"/>
      <c r="W107" s="73"/>
      <c r="X107" s="73"/>
      <c r="Y107" s="73"/>
      <c r="Z107" s="73"/>
      <c r="AA107" s="73"/>
      <c r="AB107" s="73"/>
      <c r="AC107" s="73"/>
      <c r="AD107" s="73"/>
      <c r="AE107" s="73"/>
      <c r="AF107" s="73"/>
      <c r="AG107" s="73"/>
      <c r="AH107" s="73"/>
      <c r="AI107" s="73"/>
      <c r="AJ107" s="73"/>
      <c r="AK107" s="73"/>
      <c r="AL107" s="73"/>
      <c r="AM107" s="73"/>
      <c r="AN107" s="73"/>
    </row>
    <row r="108" spans="7:40" ht="12.75" customHeight="1">
      <c r="G108" s="69"/>
      <c r="H108" s="70"/>
      <c r="M108" s="71"/>
      <c r="N108" s="72"/>
      <c r="O108" s="72"/>
      <c r="P108" s="73"/>
      <c r="Q108" s="73"/>
      <c r="R108" s="73"/>
      <c r="S108" s="73"/>
      <c r="T108" s="73"/>
      <c r="U108" s="73"/>
      <c r="V108" s="73"/>
      <c r="W108" s="73"/>
      <c r="X108" s="73"/>
      <c r="Y108" s="73"/>
      <c r="Z108" s="73"/>
      <c r="AA108" s="73"/>
      <c r="AB108" s="73"/>
      <c r="AC108" s="73"/>
      <c r="AD108" s="73"/>
      <c r="AE108" s="73"/>
      <c r="AF108" s="73"/>
      <c r="AG108" s="73"/>
      <c r="AH108" s="73"/>
      <c r="AI108" s="73"/>
      <c r="AJ108" s="73"/>
      <c r="AK108" s="73"/>
      <c r="AL108" s="73"/>
      <c r="AM108" s="73"/>
      <c r="AN108" s="73"/>
    </row>
    <row r="109" spans="7:40" ht="12.75" customHeight="1">
      <c r="G109" s="69"/>
      <c r="H109" s="70"/>
      <c r="M109" s="71"/>
      <c r="N109" s="72"/>
      <c r="O109" s="72"/>
      <c r="P109" s="73"/>
      <c r="Q109" s="73"/>
      <c r="R109" s="73"/>
      <c r="S109" s="73"/>
      <c r="T109" s="73"/>
      <c r="U109" s="73"/>
      <c r="V109" s="73"/>
      <c r="W109" s="73"/>
      <c r="X109" s="73"/>
      <c r="Y109" s="73"/>
      <c r="Z109" s="73"/>
      <c r="AA109" s="73"/>
      <c r="AB109" s="73"/>
      <c r="AC109" s="73"/>
      <c r="AD109" s="73"/>
      <c r="AE109" s="73"/>
      <c r="AF109" s="73"/>
      <c r="AG109" s="73"/>
      <c r="AH109" s="73"/>
      <c r="AI109" s="73"/>
      <c r="AJ109" s="73"/>
      <c r="AK109" s="73"/>
      <c r="AL109" s="73"/>
      <c r="AM109" s="73"/>
      <c r="AN109" s="73"/>
    </row>
    <row r="110" spans="7:40" ht="12.75" customHeight="1">
      <c r="G110" s="69"/>
      <c r="H110" s="70"/>
      <c r="M110" s="71"/>
      <c r="N110" s="72"/>
      <c r="O110" s="72"/>
      <c r="P110" s="73"/>
      <c r="Q110" s="73"/>
      <c r="R110" s="73"/>
      <c r="S110" s="73"/>
      <c r="T110" s="73"/>
      <c r="U110" s="73"/>
      <c r="V110" s="73"/>
      <c r="W110" s="73"/>
      <c r="X110" s="73"/>
      <c r="Y110" s="73"/>
      <c r="Z110" s="73"/>
      <c r="AA110" s="73"/>
      <c r="AB110" s="73"/>
      <c r="AC110" s="73"/>
      <c r="AD110" s="73"/>
      <c r="AE110" s="73"/>
      <c r="AF110" s="73"/>
      <c r="AG110" s="73"/>
      <c r="AH110" s="73"/>
      <c r="AI110" s="73"/>
      <c r="AJ110" s="73"/>
      <c r="AK110" s="73"/>
      <c r="AL110" s="73"/>
      <c r="AM110" s="73"/>
      <c r="AN110" s="73"/>
    </row>
    <row r="111" spans="7:40" ht="12.75" customHeight="1">
      <c r="G111" s="69"/>
      <c r="H111" s="70"/>
      <c r="M111" s="71"/>
      <c r="N111" s="72"/>
      <c r="O111" s="72"/>
      <c r="P111" s="73"/>
      <c r="Q111" s="73"/>
      <c r="R111" s="73"/>
      <c r="S111" s="73"/>
      <c r="T111" s="73"/>
      <c r="U111" s="73"/>
      <c r="V111" s="73"/>
      <c r="W111" s="73"/>
      <c r="X111" s="73"/>
      <c r="Y111" s="73"/>
      <c r="Z111" s="73"/>
      <c r="AA111" s="73"/>
      <c r="AB111" s="73"/>
      <c r="AC111" s="73"/>
      <c r="AD111" s="73"/>
      <c r="AE111" s="73"/>
      <c r="AF111" s="73"/>
      <c r="AG111" s="73"/>
      <c r="AH111" s="73"/>
      <c r="AI111" s="73"/>
      <c r="AJ111" s="73"/>
      <c r="AK111" s="73"/>
      <c r="AL111" s="73"/>
      <c r="AM111" s="73"/>
      <c r="AN111" s="73"/>
    </row>
    <row r="112" spans="7:40" ht="12.75" customHeight="1">
      <c r="G112" s="69"/>
      <c r="H112" s="70"/>
      <c r="M112" s="71"/>
      <c r="N112" s="72"/>
      <c r="O112" s="72"/>
      <c r="P112" s="73"/>
      <c r="Q112" s="73"/>
      <c r="R112" s="73"/>
      <c r="S112" s="73"/>
      <c r="T112" s="73"/>
      <c r="U112" s="73"/>
      <c r="V112" s="73"/>
      <c r="W112" s="73"/>
      <c r="X112" s="73"/>
      <c r="Y112" s="73"/>
      <c r="Z112" s="73"/>
      <c r="AA112" s="73"/>
      <c r="AB112" s="73"/>
      <c r="AC112" s="73"/>
      <c r="AD112" s="73"/>
      <c r="AE112" s="73"/>
      <c r="AF112" s="73"/>
      <c r="AG112" s="73"/>
      <c r="AH112" s="73"/>
      <c r="AI112" s="73"/>
      <c r="AJ112" s="73"/>
      <c r="AK112" s="73"/>
      <c r="AL112" s="73"/>
      <c r="AM112" s="73"/>
      <c r="AN112" s="73"/>
    </row>
    <row r="113" spans="7:40" ht="12.75" customHeight="1">
      <c r="G113" s="69"/>
      <c r="H113" s="70"/>
      <c r="M113" s="71"/>
      <c r="N113" s="72"/>
      <c r="O113" s="72"/>
      <c r="P113" s="73"/>
      <c r="Q113" s="73"/>
      <c r="R113" s="73"/>
      <c r="S113" s="73"/>
      <c r="T113" s="73"/>
      <c r="U113" s="73"/>
      <c r="V113" s="73"/>
      <c r="W113" s="73"/>
      <c r="X113" s="73"/>
      <c r="Y113" s="73"/>
      <c r="Z113" s="73"/>
      <c r="AA113" s="73"/>
      <c r="AB113" s="73"/>
      <c r="AC113" s="73"/>
      <c r="AD113" s="73"/>
      <c r="AE113" s="73"/>
      <c r="AF113" s="73"/>
      <c r="AG113" s="73"/>
      <c r="AH113" s="73"/>
      <c r="AI113" s="73"/>
      <c r="AJ113" s="73"/>
      <c r="AK113" s="73"/>
      <c r="AL113" s="73"/>
      <c r="AM113" s="73"/>
      <c r="AN113" s="73"/>
    </row>
    <row r="114" spans="7:40" ht="12.75" customHeight="1">
      <c r="G114" s="69"/>
      <c r="H114" s="70"/>
      <c r="M114" s="71"/>
      <c r="N114" s="72"/>
      <c r="O114" s="72"/>
      <c r="P114" s="73"/>
      <c r="Q114" s="73"/>
      <c r="R114" s="73"/>
      <c r="S114" s="73"/>
      <c r="T114" s="73"/>
      <c r="U114" s="73"/>
      <c r="V114" s="73"/>
      <c r="W114" s="73"/>
      <c r="X114" s="73"/>
      <c r="Y114" s="73"/>
      <c r="Z114" s="73"/>
      <c r="AA114" s="73"/>
      <c r="AB114" s="73"/>
      <c r="AC114" s="73"/>
      <c r="AD114" s="73"/>
      <c r="AE114" s="73"/>
      <c r="AF114" s="73"/>
      <c r="AG114" s="73"/>
      <c r="AH114" s="73"/>
      <c r="AI114" s="73"/>
      <c r="AJ114" s="73"/>
      <c r="AK114" s="73"/>
      <c r="AL114" s="73"/>
      <c r="AM114" s="73"/>
      <c r="AN114" s="73"/>
    </row>
    <row r="115" spans="7:40" ht="12.75" customHeight="1">
      <c r="G115" s="69"/>
      <c r="H115" s="70"/>
      <c r="M115" s="71"/>
      <c r="N115" s="72"/>
      <c r="O115" s="72"/>
      <c r="P115" s="73"/>
      <c r="Q115" s="73"/>
      <c r="R115" s="73"/>
      <c r="S115" s="73"/>
      <c r="T115" s="73"/>
      <c r="U115" s="73"/>
      <c r="V115" s="73"/>
      <c r="W115" s="73"/>
      <c r="X115" s="73"/>
      <c r="Y115" s="73"/>
      <c r="Z115" s="73"/>
      <c r="AA115" s="73"/>
      <c r="AB115" s="73"/>
      <c r="AC115" s="73"/>
      <c r="AD115" s="73"/>
      <c r="AE115" s="73"/>
      <c r="AF115" s="73"/>
      <c r="AG115" s="73"/>
      <c r="AH115" s="73"/>
      <c r="AI115" s="73"/>
      <c r="AJ115" s="73"/>
      <c r="AK115" s="73"/>
      <c r="AL115" s="73"/>
      <c r="AM115" s="73"/>
      <c r="AN115" s="73"/>
    </row>
    <row r="116" spans="7:40" ht="12.75" customHeight="1">
      <c r="G116" s="69"/>
      <c r="H116" s="70"/>
      <c r="M116" s="71"/>
      <c r="N116" s="72"/>
      <c r="O116" s="72"/>
      <c r="P116" s="73"/>
      <c r="Q116" s="73"/>
      <c r="R116" s="73"/>
      <c r="S116" s="73"/>
      <c r="T116" s="73"/>
      <c r="U116" s="73"/>
      <c r="V116" s="73"/>
      <c r="W116" s="73"/>
      <c r="X116" s="73"/>
      <c r="Y116" s="73"/>
      <c r="Z116" s="73"/>
      <c r="AA116" s="73"/>
      <c r="AB116" s="73"/>
      <c r="AC116" s="73"/>
      <c r="AD116" s="73"/>
      <c r="AE116" s="73"/>
      <c r="AF116" s="73"/>
      <c r="AG116" s="73"/>
      <c r="AH116" s="73"/>
      <c r="AI116" s="73"/>
      <c r="AJ116" s="73"/>
      <c r="AK116" s="73"/>
      <c r="AL116" s="73"/>
      <c r="AM116" s="73"/>
      <c r="AN116" s="73"/>
    </row>
    <row r="117" spans="7:40" ht="12.75" customHeight="1">
      <c r="G117" s="69"/>
      <c r="H117" s="70"/>
      <c r="M117" s="71"/>
      <c r="N117" s="72"/>
      <c r="O117" s="72"/>
      <c r="P117" s="73"/>
      <c r="Q117" s="73"/>
      <c r="R117" s="73"/>
      <c r="S117" s="73"/>
      <c r="T117" s="73"/>
      <c r="U117" s="73"/>
      <c r="V117" s="73"/>
      <c r="W117" s="73"/>
      <c r="X117" s="73"/>
      <c r="Y117" s="73"/>
      <c r="Z117" s="73"/>
      <c r="AA117" s="73"/>
      <c r="AB117" s="73"/>
      <c r="AC117" s="73"/>
      <c r="AD117" s="73"/>
      <c r="AE117" s="73"/>
      <c r="AF117" s="73"/>
      <c r="AG117" s="73"/>
      <c r="AH117" s="73"/>
      <c r="AI117" s="73"/>
      <c r="AJ117" s="73"/>
      <c r="AK117" s="73"/>
      <c r="AL117" s="73"/>
      <c r="AM117" s="73"/>
      <c r="AN117" s="73"/>
    </row>
    <row r="118" spans="7:40" ht="12.75" customHeight="1">
      <c r="G118" s="69"/>
      <c r="H118" s="70"/>
      <c r="M118" s="71"/>
      <c r="N118" s="72"/>
      <c r="O118" s="72"/>
      <c r="P118" s="73"/>
      <c r="Q118" s="73"/>
      <c r="R118" s="73"/>
      <c r="S118" s="73"/>
      <c r="T118" s="73"/>
      <c r="U118" s="73"/>
      <c r="V118" s="73"/>
      <c r="W118" s="73"/>
      <c r="X118" s="73"/>
      <c r="Y118" s="73"/>
      <c r="Z118" s="73"/>
      <c r="AA118" s="73"/>
      <c r="AB118" s="73"/>
      <c r="AC118" s="73"/>
      <c r="AD118" s="73"/>
      <c r="AE118" s="73"/>
      <c r="AF118" s="73"/>
      <c r="AG118" s="73"/>
      <c r="AH118" s="73"/>
      <c r="AI118" s="73"/>
      <c r="AJ118" s="73"/>
      <c r="AK118" s="73"/>
      <c r="AL118" s="73"/>
      <c r="AM118" s="73"/>
      <c r="AN118" s="73"/>
    </row>
    <row r="119" spans="7:40" ht="12.75" customHeight="1">
      <c r="G119" s="69"/>
      <c r="H119" s="70"/>
      <c r="M119" s="71"/>
      <c r="N119" s="72"/>
      <c r="O119" s="72"/>
      <c r="P119" s="73"/>
      <c r="Q119" s="73"/>
      <c r="R119" s="73"/>
      <c r="S119" s="73"/>
      <c r="T119" s="73"/>
      <c r="U119" s="73"/>
      <c r="V119" s="73"/>
      <c r="W119" s="73"/>
      <c r="X119" s="73"/>
      <c r="Y119" s="73"/>
      <c r="Z119" s="73"/>
      <c r="AA119" s="73"/>
      <c r="AB119" s="73"/>
      <c r="AC119" s="73"/>
      <c r="AD119" s="73"/>
      <c r="AE119" s="73"/>
      <c r="AF119" s="73"/>
      <c r="AG119" s="73"/>
      <c r="AH119" s="73"/>
      <c r="AI119" s="73"/>
      <c r="AJ119" s="73"/>
      <c r="AK119" s="73"/>
      <c r="AL119" s="73"/>
      <c r="AM119" s="73"/>
      <c r="AN119" s="73"/>
    </row>
    <row r="120" spans="7:40" ht="12.75" customHeight="1">
      <c r="G120" s="69"/>
      <c r="H120" s="70"/>
      <c r="M120" s="71"/>
      <c r="N120" s="72"/>
      <c r="O120" s="72"/>
      <c r="P120" s="73"/>
      <c r="Q120" s="73"/>
      <c r="R120" s="73"/>
      <c r="S120" s="73"/>
      <c r="T120" s="73"/>
      <c r="U120" s="73"/>
      <c r="V120" s="73"/>
      <c r="W120" s="73"/>
      <c r="X120" s="73"/>
      <c r="Y120" s="73"/>
      <c r="Z120" s="73"/>
      <c r="AA120" s="73"/>
      <c r="AB120" s="73"/>
      <c r="AC120" s="73"/>
      <c r="AD120" s="73"/>
      <c r="AE120" s="73"/>
      <c r="AF120" s="73"/>
      <c r="AG120" s="73"/>
      <c r="AH120" s="73"/>
      <c r="AI120" s="73"/>
      <c r="AJ120" s="73"/>
      <c r="AK120" s="73"/>
      <c r="AL120" s="73"/>
      <c r="AM120" s="73"/>
      <c r="AN120" s="73"/>
    </row>
    <row r="121" spans="7:40" ht="12.75" customHeight="1">
      <c r="G121" s="69"/>
      <c r="H121" s="70"/>
      <c r="M121" s="71"/>
      <c r="N121" s="72"/>
      <c r="O121" s="72"/>
      <c r="P121" s="73"/>
      <c r="Q121" s="73"/>
      <c r="R121" s="73"/>
      <c r="S121" s="73"/>
      <c r="T121" s="73"/>
      <c r="U121" s="73"/>
      <c r="V121" s="73"/>
      <c r="W121" s="73"/>
      <c r="X121" s="73"/>
      <c r="Y121" s="73"/>
      <c r="Z121" s="73"/>
      <c r="AA121" s="73"/>
      <c r="AB121" s="73"/>
      <c r="AC121" s="73"/>
      <c r="AD121" s="73"/>
      <c r="AE121" s="73"/>
      <c r="AF121" s="73"/>
      <c r="AG121" s="73"/>
      <c r="AH121" s="73"/>
      <c r="AI121" s="73"/>
      <c r="AJ121" s="73"/>
      <c r="AK121" s="73"/>
      <c r="AL121" s="73"/>
      <c r="AM121" s="73"/>
      <c r="AN121" s="73"/>
    </row>
    <row r="122" spans="7:40" ht="12.75" customHeight="1">
      <c r="G122" s="69"/>
      <c r="H122" s="70"/>
      <c r="M122" s="71"/>
      <c r="N122" s="72"/>
      <c r="O122" s="72"/>
      <c r="P122" s="73"/>
      <c r="Q122" s="73"/>
      <c r="R122" s="73"/>
      <c r="S122" s="73"/>
      <c r="T122" s="73"/>
      <c r="U122" s="73"/>
      <c r="V122" s="73"/>
      <c r="W122" s="73"/>
      <c r="X122" s="73"/>
      <c r="Y122" s="73"/>
      <c r="Z122" s="73"/>
      <c r="AA122" s="73"/>
      <c r="AB122" s="73"/>
      <c r="AC122" s="73"/>
      <c r="AD122" s="73"/>
      <c r="AE122" s="73"/>
      <c r="AF122" s="73"/>
      <c r="AG122" s="73"/>
      <c r="AH122" s="73"/>
      <c r="AI122" s="73"/>
      <c r="AJ122" s="73"/>
      <c r="AK122" s="73"/>
      <c r="AL122" s="73"/>
      <c r="AM122" s="73"/>
      <c r="AN122" s="73"/>
    </row>
    <row r="123" spans="7:40" ht="12.75" customHeight="1">
      <c r="G123" s="69"/>
      <c r="H123" s="70"/>
      <c r="M123" s="71"/>
      <c r="N123" s="72"/>
      <c r="O123" s="72"/>
      <c r="P123" s="73"/>
      <c r="Q123" s="73"/>
      <c r="R123" s="73"/>
      <c r="S123" s="73"/>
      <c r="T123" s="73"/>
      <c r="U123" s="73"/>
      <c r="V123" s="73"/>
      <c r="W123" s="73"/>
      <c r="X123" s="73"/>
      <c r="Y123" s="73"/>
      <c r="Z123" s="73"/>
      <c r="AA123" s="73"/>
      <c r="AB123" s="73"/>
      <c r="AC123" s="73"/>
      <c r="AD123" s="73"/>
      <c r="AE123" s="73"/>
      <c r="AF123" s="73"/>
      <c r="AG123" s="73"/>
      <c r="AH123" s="73"/>
      <c r="AI123" s="73"/>
      <c r="AJ123" s="73"/>
      <c r="AK123" s="73"/>
      <c r="AL123" s="73"/>
      <c r="AM123" s="73"/>
      <c r="AN123" s="73"/>
    </row>
    <row r="124" spans="7:40" ht="12.75" customHeight="1">
      <c r="G124" s="69"/>
      <c r="H124" s="70"/>
      <c r="M124" s="71"/>
      <c r="N124" s="72"/>
      <c r="O124" s="72"/>
      <c r="P124" s="73"/>
      <c r="Q124" s="73"/>
      <c r="R124" s="73"/>
      <c r="S124" s="73"/>
      <c r="T124" s="73"/>
      <c r="U124" s="73"/>
      <c r="V124" s="73"/>
      <c r="W124" s="73"/>
      <c r="X124" s="73"/>
      <c r="Y124" s="73"/>
      <c r="Z124" s="73"/>
      <c r="AA124" s="73"/>
      <c r="AB124" s="73"/>
      <c r="AC124" s="73"/>
      <c r="AD124" s="73"/>
      <c r="AE124" s="73"/>
      <c r="AF124" s="73"/>
      <c r="AG124" s="73"/>
      <c r="AH124" s="73"/>
      <c r="AI124" s="73"/>
      <c r="AJ124" s="73"/>
      <c r="AK124" s="73"/>
      <c r="AL124" s="73"/>
      <c r="AM124" s="73"/>
      <c r="AN124" s="73"/>
    </row>
    <row r="125" spans="7:40" ht="12.75" customHeight="1">
      <c r="G125" s="69"/>
      <c r="H125" s="70"/>
      <c r="M125" s="71"/>
      <c r="N125" s="72"/>
      <c r="O125" s="72"/>
      <c r="P125" s="73"/>
      <c r="Q125" s="73"/>
      <c r="R125" s="73"/>
      <c r="S125" s="73"/>
      <c r="T125" s="73"/>
      <c r="U125" s="73"/>
      <c r="V125" s="73"/>
      <c r="W125" s="73"/>
      <c r="X125" s="73"/>
      <c r="Y125" s="73"/>
      <c r="Z125" s="73"/>
      <c r="AA125" s="73"/>
      <c r="AB125" s="73"/>
      <c r="AC125" s="73"/>
      <c r="AD125" s="73"/>
      <c r="AE125" s="73"/>
      <c r="AF125" s="73"/>
      <c r="AG125" s="73"/>
      <c r="AH125" s="73"/>
      <c r="AI125" s="73"/>
      <c r="AJ125" s="73"/>
      <c r="AK125" s="73"/>
      <c r="AL125" s="73"/>
      <c r="AM125" s="73"/>
      <c r="AN125" s="73"/>
    </row>
    <row r="126" spans="7:40" ht="12.75" customHeight="1">
      <c r="G126" s="69"/>
      <c r="H126" s="70"/>
      <c r="M126" s="71"/>
      <c r="N126" s="72"/>
      <c r="O126" s="72"/>
      <c r="P126" s="73"/>
      <c r="Q126" s="73"/>
      <c r="R126" s="73"/>
      <c r="S126" s="73"/>
      <c r="T126" s="73"/>
      <c r="U126" s="73"/>
      <c r="V126" s="73"/>
      <c r="W126" s="73"/>
      <c r="X126" s="73"/>
      <c r="Y126" s="73"/>
      <c r="Z126" s="73"/>
      <c r="AA126" s="73"/>
      <c r="AB126" s="73"/>
      <c r="AC126" s="73"/>
      <c r="AD126" s="73"/>
      <c r="AE126" s="73"/>
      <c r="AF126" s="73"/>
      <c r="AG126" s="73"/>
      <c r="AH126" s="73"/>
      <c r="AI126" s="73"/>
      <c r="AJ126" s="73"/>
      <c r="AK126" s="73"/>
      <c r="AL126" s="73"/>
      <c r="AM126" s="73"/>
      <c r="AN126" s="73"/>
    </row>
    <row r="127" spans="7:40" ht="12.75" customHeight="1">
      <c r="G127" s="69"/>
      <c r="H127" s="70"/>
      <c r="M127" s="71"/>
      <c r="N127" s="72"/>
      <c r="O127" s="72"/>
      <c r="P127" s="73"/>
      <c r="Q127" s="73"/>
      <c r="R127" s="73"/>
      <c r="S127" s="73"/>
      <c r="T127" s="73"/>
      <c r="U127" s="73"/>
      <c r="V127" s="73"/>
      <c r="W127" s="73"/>
      <c r="X127" s="73"/>
      <c r="Y127" s="73"/>
      <c r="Z127" s="73"/>
      <c r="AA127" s="73"/>
      <c r="AB127" s="73"/>
      <c r="AC127" s="73"/>
      <c r="AD127" s="73"/>
      <c r="AE127" s="73"/>
      <c r="AF127" s="73"/>
      <c r="AG127" s="73"/>
      <c r="AH127" s="73"/>
      <c r="AI127" s="73"/>
      <c r="AJ127" s="73"/>
      <c r="AK127" s="73"/>
      <c r="AL127" s="73"/>
      <c r="AM127" s="73"/>
      <c r="AN127" s="73"/>
    </row>
    <row r="128" spans="7:40" ht="12.75" customHeight="1">
      <c r="G128" s="69"/>
      <c r="H128" s="70"/>
      <c r="M128" s="71"/>
      <c r="N128" s="72"/>
      <c r="O128" s="72"/>
      <c r="P128" s="73"/>
      <c r="Q128" s="73"/>
      <c r="R128" s="73"/>
      <c r="S128" s="73"/>
      <c r="T128" s="73"/>
      <c r="U128" s="73"/>
      <c r="V128" s="73"/>
      <c r="W128" s="73"/>
      <c r="X128" s="73"/>
      <c r="Y128" s="73"/>
      <c r="Z128" s="73"/>
      <c r="AA128" s="73"/>
      <c r="AB128" s="73"/>
      <c r="AC128" s="73"/>
      <c r="AD128" s="73"/>
      <c r="AE128" s="73"/>
      <c r="AF128" s="73"/>
      <c r="AG128" s="73"/>
      <c r="AH128" s="73"/>
      <c r="AI128" s="73"/>
      <c r="AJ128" s="73"/>
      <c r="AK128" s="73"/>
      <c r="AL128" s="73"/>
      <c r="AM128" s="73"/>
      <c r="AN128" s="73"/>
    </row>
    <row r="129" spans="7:40" ht="12.75" customHeight="1">
      <c r="G129" s="69"/>
      <c r="H129" s="70"/>
      <c r="M129" s="71"/>
      <c r="N129" s="72"/>
      <c r="O129" s="72"/>
      <c r="P129" s="73"/>
      <c r="Q129" s="73"/>
      <c r="R129" s="73"/>
      <c r="S129" s="73"/>
      <c r="T129" s="73"/>
      <c r="U129" s="73"/>
      <c r="V129" s="73"/>
      <c r="W129" s="73"/>
      <c r="X129" s="73"/>
      <c r="Y129" s="73"/>
      <c r="Z129" s="73"/>
      <c r="AA129" s="73"/>
      <c r="AB129" s="73"/>
      <c r="AC129" s="73"/>
      <c r="AD129" s="73"/>
      <c r="AE129" s="73"/>
      <c r="AF129" s="73"/>
      <c r="AG129" s="73"/>
      <c r="AH129" s="73"/>
      <c r="AI129" s="73"/>
      <c r="AJ129" s="73"/>
      <c r="AK129" s="73"/>
      <c r="AL129" s="73"/>
      <c r="AM129" s="73"/>
      <c r="AN129" s="73"/>
    </row>
    <row r="130" spans="7:40" ht="12.75" customHeight="1">
      <c r="G130" s="69"/>
      <c r="H130" s="70"/>
      <c r="M130" s="71"/>
      <c r="N130" s="72"/>
      <c r="O130" s="72"/>
      <c r="P130" s="73"/>
      <c r="Q130" s="73"/>
      <c r="R130" s="73"/>
      <c r="S130" s="73"/>
      <c r="T130" s="73"/>
      <c r="U130" s="73"/>
      <c r="V130" s="73"/>
      <c r="W130" s="73"/>
      <c r="X130" s="73"/>
      <c r="Y130" s="73"/>
      <c r="Z130" s="73"/>
      <c r="AA130" s="73"/>
      <c r="AB130" s="73"/>
      <c r="AC130" s="73"/>
      <c r="AD130" s="73"/>
      <c r="AE130" s="73"/>
      <c r="AF130" s="73"/>
      <c r="AG130" s="73"/>
      <c r="AH130" s="73"/>
      <c r="AI130" s="73"/>
      <c r="AJ130" s="73"/>
      <c r="AK130" s="73"/>
      <c r="AL130" s="73"/>
      <c r="AM130" s="73"/>
      <c r="AN130" s="73"/>
    </row>
    <row r="131" spans="7:40" ht="12.75" customHeight="1">
      <c r="G131" s="69"/>
      <c r="H131" s="70"/>
      <c r="M131" s="71"/>
      <c r="N131" s="72"/>
      <c r="O131" s="72"/>
      <c r="P131" s="73"/>
      <c r="Q131" s="73"/>
      <c r="R131" s="73"/>
      <c r="S131" s="73"/>
      <c r="T131" s="73"/>
      <c r="U131" s="73"/>
      <c r="V131" s="73"/>
      <c r="W131" s="73"/>
      <c r="X131" s="73"/>
      <c r="Y131" s="73"/>
      <c r="Z131" s="73"/>
      <c r="AA131" s="73"/>
      <c r="AB131" s="73"/>
      <c r="AC131" s="73"/>
      <c r="AD131" s="73"/>
      <c r="AE131" s="73"/>
      <c r="AF131" s="73"/>
      <c r="AG131" s="73"/>
      <c r="AH131" s="73"/>
      <c r="AI131" s="73"/>
      <c r="AJ131" s="73"/>
      <c r="AK131" s="73"/>
      <c r="AL131" s="73"/>
      <c r="AM131" s="73"/>
      <c r="AN131" s="73"/>
    </row>
    <row r="132" spans="7:40" ht="12.75" customHeight="1">
      <c r="G132" s="69"/>
      <c r="H132" s="70"/>
      <c r="M132" s="71"/>
      <c r="N132" s="72"/>
      <c r="O132" s="72"/>
      <c r="P132" s="73"/>
      <c r="Q132" s="73"/>
      <c r="R132" s="73"/>
      <c r="S132" s="73"/>
      <c r="T132" s="73"/>
      <c r="U132" s="73"/>
      <c r="V132" s="73"/>
      <c r="W132" s="73"/>
      <c r="X132" s="73"/>
      <c r="Y132" s="73"/>
      <c r="Z132" s="73"/>
      <c r="AA132" s="73"/>
      <c r="AB132" s="73"/>
      <c r="AC132" s="73"/>
      <c r="AD132" s="73"/>
      <c r="AE132" s="73"/>
      <c r="AF132" s="73"/>
      <c r="AG132" s="73"/>
      <c r="AH132" s="73"/>
      <c r="AI132" s="73"/>
      <c r="AJ132" s="73"/>
      <c r="AK132" s="73"/>
      <c r="AL132" s="73"/>
      <c r="AM132" s="73"/>
      <c r="AN132" s="73"/>
    </row>
    <row r="133" spans="7:40" ht="12.75" customHeight="1">
      <c r="G133" s="69"/>
      <c r="H133" s="70"/>
      <c r="M133" s="71"/>
      <c r="N133" s="72"/>
      <c r="O133" s="72"/>
      <c r="P133" s="73"/>
      <c r="Q133" s="73"/>
      <c r="R133" s="73"/>
      <c r="S133" s="73"/>
      <c r="T133" s="73"/>
      <c r="U133" s="73"/>
      <c r="V133" s="73"/>
      <c r="W133" s="73"/>
      <c r="X133" s="73"/>
      <c r="Y133" s="73"/>
      <c r="Z133" s="73"/>
      <c r="AA133" s="73"/>
      <c r="AB133" s="73"/>
      <c r="AC133" s="73"/>
      <c r="AD133" s="73"/>
      <c r="AE133" s="73"/>
      <c r="AF133" s="73"/>
      <c r="AG133" s="73"/>
      <c r="AH133" s="73"/>
      <c r="AI133" s="73"/>
      <c r="AJ133" s="73"/>
      <c r="AK133" s="73"/>
      <c r="AL133" s="73"/>
      <c r="AM133" s="73"/>
      <c r="AN133" s="73"/>
    </row>
    <row r="134" spans="7:40" ht="12.75" customHeight="1">
      <c r="G134" s="69"/>
      <c r="H134" s="70"/>
      <c r="M134" s="71"/>
      <c r="N134" s="72"/>
      <c r="O134" s="72"/>
      <c r="P134" s="73"/>
      <c r="Q134" s="73"/>
      <c r="R134" s="73"/>
      <c r="S134" s="73"/>
      <c r="T134" s="73"/>
      <c r="U134" s="73"/>
      <c r="V134" s="73"/>
      <c r="W134" s="73"/>
      <c r="X134" s="73"/>
      <c r="Y134" s="73"/>
      <c r="Z134" s="73"/>
      <c r="AA134" s="73"/>
      <c r="AB134" s="73"/>
      <c r="AC134" s="73"/>
      <c r="AD134" s="73"/>
      <c r="AE134" s="73"/>
      <c r="AF134" s="73"/>
      <c r="AG134" s="73"/>
      <c r="AH134" s="73"/>
      <c r="AI134" s="73"/>
      <c r="AJ134" s="73"/>
      <c r="AK134" s="73"/>
      <c r="AL134" s="73"/>
      <c r="AM134" s="73"/>
      <c r="AN134" s="73"/>
    </row>
    <row r="135" spans="7:40" ht="12.75" customHeight="1">
      <c r="G135" s="69"/>
      <c r="H135" s="70"/>
      <c r="M135" s="71"/>
      <c r="N135" s="72"/>
      <c r="O135" s="72"/>
      <c r="P135" s="73"/>
      <c r="Q135" s="73"/>
      <c r="R135" s="73"/>
      <c r="S135" s="73"/>
      <c r="T135" s="73"/>
      <c r="U135" s="73"/>
      <c r="V135" s="73"/>
      <c r="W135" s="73"/>
      <c r="X135" s="73"/>
      <c r="Y135" s="73"/>
      <c r="Z135" s="73"/>
      <c r="AA135" s="73"/>
      <c r="AB135" s="73"/>
      <c r="AC135" s="73"/>
      <c r="AD135" s="73"/>
      <c r="AE135" s="73"/>
      <c r="AF135" s="73"/>
      <c r="AG135" s="73"/>
      <c r="AH135" s="73"/>
      <c r="AI135" s="73"/>
      <c r="AJ135" s="73"/>
      <c r="AK135" s="73"/>
      <c r="AL135" s="73"/>
      <c r="AM135" s="73"/>
      <c r="AN135" s="73"/>
    </row>
    <row r="136" spans="7:40" ht="12.75" customHeight="1">
      <c r="G136" s="69"/>
      <c r="H136" s="70"/>
      <c r="M136" s="71"/>
      <c r="N136" s="72"/>
      <c r="O136" s="72"/>
      <c r="P136" s="73"/>
      <c r="Q136" s="73"/>
      <c r="R136" s="73"/>
      <c r="S136" s="73"/>
      <c r="T136" s="73"/>
      <c r="U136" s="73"/>
      <c r="V136" s="73"/>
      <c r="W136" s="73"/>
      <c r="X136" s="73"/>
      <c r="Y136" s="73"/>
      <c r="Z136" s="73"/>
      <c r="AA136" s="73"/>
      <c r="AB136" s="73"/>
      <c r="AC136" s="73"/>
      <c r="AD136" s="73"/>
      <c r="AE136" s="73"/>
      <c r="AF136" s="73"/>
      <c r="AG136" s="73"/>
      <c r="AH136" s="73"/>
      <c r="AI136" s="73"/>
      <c r="AJ136" s="73"/>
      <c r="AK136" s="73"/>
      <c r="AL136" s="73"/>
      <c r="AM136" s="73"/>
      <c r="AN136" s="73"/>
    </row>
    <row r="137" spans="7:40" ht="12.75" customHeight="1">
      <c r="G137" s="69"/>
      <c r="H137" s="70"/>
      <c r="M137" s="71"/>
      <c r="N137" s="72"/>
      <c r="O137" s="72"/>
      <c r="P137" s="73"/>
      <c r="Q137" s="73"/>
      <c r="R137" s="73"/>
      <c r="S137" s="73"/>
      <c r="T137" s="73"/>
      <c r="U137" s="73"/>
      <c r="V137" s="73"/>
      <c r="W137" s="73"/>
      <c r="X137" s="73"/>
      <c r="Y137" s="73"/>
      <c r="Z137" s="73"/>
      <c r="AA137" s="73"/>
      <c r="AB137" s="73"/>
      <c r="AC137" s="73"/>
      <c r="AD137" s="73"/>
      <c r="AE137" s="73"/>
      <c r="AF137" s="73"/>
      <c r="AG137" s="73"/>
      <c r="AH137" s="73"/>
      <c r="AI137" s="73"/>
      <c r="AJ137" s="73"/>
      <c r="AK137" s="73"/>
      <c r="AL137" s="73"/>
      <c r="AM137" s="73"/>
      <c r="AN137" s="73"/>
    </row>
    <row r="138" spans="7:40" ht="12.75" customHeight="1">
      <c r="G138" s="69"/>
      <c r="H138" s="70"/>
      <c r="M138" s="71"/>
      <c r="N138" s="72"/>
      <c r="O138" s="72"/>
      <c r="P138" s="73"/>
      <c r="Q138" s="73"/>
      <c r="R138" s="73"/>
      <c r="S138" s="73"/>
      <c r="T138" s="73"/>
      <c r="U138" s="73"/>
      <c r="V138" s="73"/>
      <c r="W138" s="73"/>
      <c r="X138" s="73"/>
      <c r="Y138" s="73"/>
      <c r="Z138" s="73"/>
      <c r="AA138" s="73"/>
      <c r="AB138" s="73"/>
      <c r="AC138" s="73"/>
      <c r="AD138" s="73"/>
      <c r="AE138" s="73"/>
      <c r="AF138" s="73"/>
      <c r="AG138" s="73"/>
      <c r="AH138" s="73"/>
      <c r="AI138" s="73"/>
      <c r="AJ138" s="73"/>
      <c r="AK138" s="73"/>
      <c r="AL138" s="73"/>
      <c r="AM138" s="73"/>
      <c r="AN138" s="73"/>
    </row>
    <row r="139" spans="7:40" ht="12.75" customHeight="1">
      <c r="G139" s="69"/>
      <c r="H139" s="70"/>
      <c r="M139" s="71"/>
      <c r="N139" s="72"/>
      <c r="O139" s="72"/>
      <c r="P139" s="73"/>
      <c r="Q139" s="73"/>
      <c r="R139" s="73"/>
      <c r="S139" s="73"/>
      <c r="T139" s="73"/>
      <c r="U139" s="73"/>
      <c r="V139" s="73"/>
      <c r="W139" s="73"/>
      <c r="X139" s="73"/>
      <c r="Y139" s="73"/>
      <c r="Z139" s="73"/>
      <c r="AA139" s="73"/>
      <c r="AB139" s="73"/>
      <c r="AC139" s="73"/>
      <c r="AD139" s="73"/>
      <c r="AE139" s="73"/>
      <c r="AF139" s="73"/>
      <c r="AG139" s="73"/>
      <c r="AH139" s="73"/>
      <c r="AI139" s="73"/>
      <c r="AJ139" s="73"/>
      <c r="AK139" s="73"/>
      <c r="AL139" s="73"/>
      <c r="AM139" s="73"/>
      <c r="AN139" s="73"/>
    </row>
    <row r="140" spans="7:40" ht="12.75" customHeight="1">
      <c r="G140" s="69"/>
      <c r="H140" s="70"/>
      <c r="M140" s="71"/>
      <c r="N140" s="72"/>
      <c r="O140" s="72"/>
      <c r="P140" s="73"/>
      <c r="Q140" s="73"/>
      <c r="R140" s="73"/>
      <c r="S140" s="73"/>
      <c r="T140" s="73"/>
      <c r="U140" s="73"/>
      <c r="V140" s="73"/>
      <c r="W140" s="73"/>
      <c r="X140" s="73"/>
      <c r="Y140" s="73"/>
      <c r="Z140" s="73"/>
      <c r="AA140" s="73"/>
      <c r="AB140" s="73"/>
      <c r="AC140" s="73"/>
      <c r="AD140" s="73"/>
      <c r="AE140" s="73"/>
      <c r="AF140" s="73"/>
      <c r="AG140" s="73"/>
      <c r="AH140" s="73"/>
      <c r="AI140" s="73"/>
      <c r="AJ140" s="73"/>
      <c r="AK140" s="73"/>
      <c r="AL140" s="73"/>
      <c r="AM140" s="73"/>
      <c r="AN140" s="73"/>
    </row>
    <row r="141" spans="7:40" ht="12.75" customHeight="1">
      <c r="G141" s="69"/>
      <c r="H141" s="70"/>
      <c r="M141" s="71"/>
      <c r="N141" s="72"/>
      <c r="O141" s="72"/>
      <c r="P141" s="73"/>
      <c r="Q141" s="73"/>
      <c r="R141" s="73"/>
      <c r="S141" s="73"/>
      <c r="T141" s="73"/>
      <c r="U141" s="73"/>
      <c r="V141" s="73"/>
      <c r="W141" s="73"/>
      <c r="X141" s="73"/>
      <c r="Y141" s="73"/>
      <c r="Z141" s="73"/>
      <c r="AA141" s="73"/>
      <c r="AB141" s="73"/>
      <c r="AC141" s="73"/>
      <c r="AD141" s="73"/>
      <c r="AE141" s="73"/>
      <c r="AF141" s="73"/>
      <c r="AG141" s="73"/>
      <c r="AH141" s="73"/>
      <c r="AI141" s="73"/>
      <c r="AJ141" s="73"/>
      <c r="AK141" s="73"/>
      <c r="AL141" s="73"/>
      <c r="AM141" s="73"/>
      <c r="AN141" s="73"/>
    </row>
    <row r="142" spans="7:40" ht="12.75" customHeight="1">
      <c r="G142" s="69"/>
      <c r="H142" s="70"/>
      <c r="M142" s="71"/>
      <c r="N142" s="72"/>
      <c r="O142" s="72"/>
      <c r="P142" s="73"/>
      <c r="Q142" s="73"/>
      <c r="R142" s="73"/>
      <c r="S142" s="73"/>
      <c r="T142" s="73"/>
      <c r="U142" s="73"/>
      <c r="V142" s="73"/>
      <c r="W142" s="73"/>
      <c r="X142" s="73"/>
      <c r="Y142" s="73"/>
      <c r="Z142" s="73"/>
      <c r="AA142" s="73"/>
      <c r="AB142" s="73"/>
      <c r="AC142" s="73"/>
      <c r="AD142" s="73"/>
      <c r="AE142" s="73"/>
      <c r="AF142" s="73"/>
      <c r="AG142" s="73"/>
      <c r="AH142" s="73"/>
      <c r="AI142" s="73"/>
      <c r="AJ142" s="73"/>
      <c r="AK142" s="73"/>
      <c r="AL142" s="73"/>
      <c r="AM142" s="73"/>
      <c r="AN142" s="73"/>
    </row>
    <row r="143" spans="7:40" ht="12.75" customHeight="1">
      <c r="G143" s="69"/>
      <c r="H143" s="70"/>
      <c r="M143" s="71"/>
      <c r="N143" s="72"/>
      <c r="O143" s="72"/>
      <c r="P143" s="73"/>
      <c r="Q143" s="73"/>
      <c r="R143" s="73"/>
      <c r="S143" s="73"/>
      <c r="T143" s="73"/>
      <c r="U143" s="73"/>
      <c r="V143" s="73"/>
      <c r="W143" s="73"/>
      <c r="X143" s="73"/>
      <c r="Y143" s="73"/>
      <c r="Z143" s="73"/>
      <c r="AA143" s="73"/>
      <c r="AB143" s="73"/>
      <c r="AC143" s="73"/>
      <c r="AD143" s="73"/>
      <c r="AE143" s="73"/>
      <c r="AF143" s="73"/>
      <c r="AG143" s="73"/>
      <c r="AH143" s="73"/>
      <c r="AI143" s="73"/>
      <c r="AJ143" s="73"/>
      <c r="AK143" s="73"/>
      <c r="AL143" s="73"/>
      <c r="AM143" s="73"/>
      <c r="AN143" s="73"/>
    </row>
    <row r="144" spans="7:40" ht="12.75" customHeight="1">
      <c r="G144" s="69"/>
      <c r="H144" s="70"/>
      <c r="M144" s="71"/>
      <c r="N144" s="72"/>
      <c r="O144" s="72"/>
      <c r="P144" s="73"/>
      <c r="Q144" s="73"/>
      <c r="R144" s="73"/>
      <c r="S144" s="73"/>
      <c r="T144" s="73"/>
      <c r="U144" s="73"/>
      <c r="V144" s="73"/>
      <c r="W144" s="73"/>
      <c r="X144" s="73"/>
      <c r="Y144" s="73"/>
      <c r="Z144" s="73"/>
      <c r="AA144" s="73"/>
      <c r="AB144" s="73"/>
      <c r="AC144" s="73"/>
      <c r="AD144" s="73"/>
      <c r="AE144" s="73"/>
      <c r="AF144" s="73"/>
      <c r="AG144" s="73"/>
      <c r="AH144" s="73"/>
      <c r="AI144" s="73"/>
      <c r="AJ144" s="73"/>
      <c r="AK144" s="73"/>
      <c r="AL144" s="73"/>
      <c r="AM144" s="73"/>
      <c r="AN144" s="73"/>
    </row>
    <row r="145" spans="7:40" ht="12.75" customHeight="1">
      <c r="G145" s="69"/>
      <c r="H145" s="70"/>
      <c r="M145" s="71"/>
      <c r="N145" s="72"/>
      <c r="O145" s="72"/>
      <c r="P145" s="73"/>
      <c r="Q145" s="73"/>
      <c r="R145" s="73"/>
      <c r="S145" s="73"/>
      <c r="T145" s="73"/>
      <c r="U145" s="73"/>
      <c r="V145" s="73"/>
      <c r="W145" s="73"/>
      <c r="X145" s="73"/>
      <c r="Y145" s="73"/>
      <c r="Z145" s="73"/>
      <c r="AA145" s="73"/>
      <c r="AB145" s="73"/>
      <c r="AC145" s="73"/>
      <c r="AD145" s="73"/>
      <c r="AE145" s="73"/>
      <c r="AF145" s="73"/>
      <c r="AG145" s="73"/>
      <c r="AH145" s="73"/>
      <c r="AI145" s="73"/>
      <c r="AJ145" s="73"/>
      <c r="AK145" s="73"/>
      <c r="AL145" s="73"/>
      <c r="AM145" s="73"/>
      <c r="AN145" s="73"/>
    </row>
    <row r="146" spans="7:40" ht="12.75" customHeight="1">
      <c r="G146" s="69"/>
      <c r="H146" s="70"/>
      <c r="M146" s="71"/>
      <c r="N146" s="72"/>
      <c r="O146" s="72"/>
      <c r="P146" s="73"/>
      <c r="Q146" s="73"/>
      <c r="R146" s="73"/>
      <c r="S146" s="73"/>
      <c r="T146" s="73"/>
      <c r="U146" s="73"/>
      <c r="V146" s="73"/>
      <c r="W146" s="73"/>
      <c r="X146" s="73"/>
      <c r="Y146" s="73"/>
      <c r="Z146" s="73"/>
      <c r="AA146" s="73"/>
      <c r="AB146" s="73"/>
      <c r="AC146" s="73"/>
      <c r="AD146" s="73"/>
      <c r="AE146" s="73"/>
      <c r="AF146" s="73"/>
      <c r="AG146" s="73"/>
      <c r="AH146" s="73"/>
      <c r="AI146" s="73"/>
      <c r="AJ146" s="73"/>
      <c r="AK146" s="73"/>
      <c r="AL146" s="73"/>
      <c r="AM146" s="73"/>
      <c r="AN146" s="73"/>
    </row>
    <row r="147" spans="7:40" ht="12.75" customHeight="1">
      <c r="G147" s="69"/>
      <c r="H147" s="70"/>
      <c r="M147" s="71"/>
      <c r="N147" s="72"/>
      <c r="O147" s="72"/>
      <c r="P147" s="73"/>
      <c r="Q147" s="73"/>
      <c r="R147" s="73"/>
      <c r="S147" s="73"/>
      <c r="T147" s="73"/>
      <c r="U147" s="73"/>
      <c r="V147" s="73"/>
      <c r="W147" s="73"/>
      <c r="X147" s="73"/>
      <c r="Y147" s="73"/>
      <c r="Z147" s="73"/>
      <c r="AA147" s="73"/>
      <c r="AB147" s="73"/>
      <c r="AC147" s="73"/>
      <c r="AD147" s="73"/>
      <c r="AE147" s="73"/>
      <c r="AF147" s="73"/>
      <c r="AG147" s="73"/>
      <c r="AH147" s="73"/>
      <c r="AI147" s="73"/>
      <c r="AJ147" s="73"/>
      <c r="AK147" s="73"/>
      <c r="AL147" s="73"/>
      <c r="AM147" s="73"/>
      <c r="AN147" s="73"/>
    </row>
    <row r="148" spans="7:40" ht="12.75" customHeight="1">
      <c r="G148" s="69"/>
      <c r="H148" s="70"/>
      <c r="M148" s="71"/>
      <c r="N148" s="72"/>
      <c r="O148" s="72"/>
      <c r="P148" s="73"/>
      <c r="Q148" s="73"/>
      <c r="R148" s="73"/>
      <c r="S148" s="73"/>
      <c r="T148" s="73"/>
      <c r="U148" s="73"/>
      <c r="V148" s="73"/>
      <c r="W148" s="73"/>
      <c r="X148" s="73"/>
      <c r="Y148" s="73"/>
      <c r="Z148" s="73"/>
      <c r="AA148" s="73"/>
      <c r="AB148" s="73"/>
      <c r="AC148" s="73"/>
      <c r="AD148" s="73"/>
      <c r="AE148" s="73"/>
      <c r="AF148" s="73"/>
      <c r="AG148" s="73"/>
      <c r="AH148" s="73"/>
      <c r="AI148" s="73"/>
      <c r="AJ148" s="73"/>
      <c r="AK148" s="73"/>
      <c r="AL148" s="73"/>
      <c r="AM148" s="73"/>
      <c r="AN148" s="73"/>
    </row>
    <row r="149" spans="7:40" ht="12.75" customHeight="1">
      <c r="G149" s="69"/>
      <c r="H149" s="70"/>
      <c r="M149" s="71"/>
      <c r="N149" s="72"/>
      <c r="O149" s="72"/>
      <c r="P149" s="73"/>
      <c r="Q149" s="73"/>
      <c r="R149" s="73"/>
      <c r="S149" s="73"/>
      <c r="T149" s="73"/>
      <c r="U149" s="73"/>
      <c r="V149" s="73"/>
      <c r="W149" s="73"/>
      <c r="X149" s="73"/>
      <c r="Y149" s="73"/>
      <c r="Z149" s="73"/>
      <c r="AA149" s="73"/>
      <c r="AB149" s="73"/>
      <c r="AC149" s="73"/>
      <c r="AD149" s="73"/>
      <c r="AE149" s="73"/>
      <c r="AF149" s="73"/>
      <c r="AG149" s="73"/>
      <c r="AH149" s="73"/>
      <c r="AI149" s="73"/>
      <c r="AJ149" s="73"/>
      <c r="AK149" s="73"/>
      <c r="AL149" s="73"/>
      <c r="AM149" s="73"/>
      <c r="AN149" s="73"/>
    </row>
    <row r="150" spans="7:40" ht="12.75" customHeight="1">
      <c r="G150" s="69"/>
      <c r="H150" s="70"/>
      <c r="M150" s="71"/>
      <c r="N150" s="72"/>
      <c r="O150" s="72"/>
      <c r="P150" s="73"/>
      <c r="Q150" s="73"/>
      <c r="R150" s="73"/>
      <c r="S150" s="73"/>
      <c r="T150" s="73"/>
      <c r="U150" s="73"/>
      <c r="V150" s="73"/>
      <c r="W150" s="73"/>
      <c r="X150" s="73"/>
      <c r="Y150" s="73"/>
      <c r="Z150" s="73"/>
      <c r="AA150" s="73"/>
      <c r="AB150" s="73"/>
      <c r="AC150" s="73"/>
      <c r="AD150" s="73"/>
      <c r="AE150" s="73"/>
      <c r="AF150" s="73"/>
      <c r="AG150" s="73"/>
      <c r="AH150" s="73"/>
      <c r="AI150" s="73"/>
      <c r="AJ150" s="73"/>
      <c r="AK150" s="73"/>
      <c r="AL150" s="73"/>
      <c r="AM150" s="73"/>
      <c r="AN150" s="73"/>
    </row>
    <row r="151" spans="7:40" ht="12.75" customHeight="1">
      <c r="G151" s="69"/>
      <c r="H151" s="70"/>
      <c r="M151" s="71"/>
      <c r="N151" s="72"/>
      <c r="O151" s="72"/>
      <c r="P151" s="73"/>
      <c r="Q151" s="73"/>
      <c r="R151" s="73"/>
      <c r="S151" s="73"/>
      <c r="T151" s="73"/>
      <c r="U151" s="73"/>
      <c r="V151" s="73"/>
      <c r="W151" s="73"/>
      <c r="X151" s="73"/>
      <c r="Y151" s="73"/>
      <c r="Z151" s="73"/>
      <c r="AA151" s="73"/>
      <c r="AB151" s="73"/>
      <c r="AC151" s="73"/>
      <c r="AD151" s="73"/>
      <c r="AE151" s="73"/>
      <c r="AF151" s="73"/>
      <c r="AG151" s="73"/>
      <c r="AH151" s="73"/>
      <c r="AI151" s="73"/>
      <c r="AJ151" s="73"/>
      <c r="AK151" s="73"/>
      <c r="AL151" s="73"/>
      <c r="AM151" s="73"/>
      <c r="AN151" s="73"/>
    </row>
    <row r="152" spans="7:40" ht="12.75" customHeight="1">
      <c r="G152" s="69"/>
      <c r="H152" s="70"/>
      <c r="M152" s="71"/>
      <c r="N152" s="72"/>
      <c r="O152" s="72"/>
      <c r="P152" s="73"/>
      <c r="Q152" s="73"/>
      <c r="R152" s="73"/>
      <c r="S152" s="73"/>
      <c r="T152" s="73"/>
      <c r="U152" s="73"/>
      <c r="V152" s="73"/>
      <c r="W152" s="73"/>
      <c r="X152" s="73"/>
      <c r="Y152" s="73"/>
      <c r="Z152" s="73"/>
      <c r="AA152" s="73"/>
      <c r="AB152" s="73"/>
      <c r="AC152" s="73"/>
      <c r="AD152" s="73"/>
      <c r="AE152" s="73"/>
      <c r="AF152" s="73"/>
      <c r="AG152" s="73"/>
      <c r="AH152" s="73"/>
      <c r="AI152" s="73"/>
      <c r="AJ152" s="73"/>
      <c r="AK152" s="73"/>
      <c r="AL152" s="73"/>
      <c r="AM152" s="73"/>
      <c r="AN152" s="73"/>
    </row>
    <row r="153" spans="7:40" ht="12.75" customHeight="1">
      <c r="G153" s="69"/>
      <c r="H153" s="70"/>
      <c r="M153" s="71"/>
      <c r="N153" s="72"/>
      <c r="O153" s="72"/>
      <c r="P153" s="73"/>
      <c r="Q153" s="73"/>
      <c r="R153" s="73"/>
      <c r="S153" s="73"/>
      <c r="T153" s="73"/>
      <c r="U153" s="73"/>
      <c r="V153" s="73"/>
      <c r="W153" s="73"/>
      <c r="X153" s="73"/>
      <c r="Y153" s="73"/>
      <c r="Z153" s="73"/>
      <c r="AA153" s="73"/>
      <c r="AB153" s="73"/>
      <c r="AC153" s="73"/>
      <c r="AD153" s="73"/>
      <c r="AE153" s="73"/>
      <c r="AF153" s="73"/>
      <c r="AG153" s="73"/>
      <c r="AH153" s="73"/>
      <c r="AI153" s="73"/>
      <c r="AJ153" s="73"/>
      <c r="AK153" s="73"/>
      <c r="AL153" s="73"/>
      <c r="AM153" s="73"/>
      <c r="AN153" s="73"/>
    </row>
    <row r="154" spans="7:40" ht="12.75" customHeight="1">
      <c r="G154" s="69"/>
      <c r="H154" s="70"/>
      <c r="M154" s="71"/>
      <c r="N154" s="72"/>
      <c r="O154" s="72"/>
      <c r="P154" s="73"/>
      <c r="Q154" s="73"/>
      <c r="R154" s="73"/>
      <c r="S154" s="73"/>
      <c r="T154" s="73"/>
      <c r="U154" s="73"/>
      <c r="V154" s="73"/>
      <c r="W154" s="73"/>
      <c r="X154" s="73"/>
      <c r="Y154" s="73"/>
      <c r="Z154" s="73"/>
      <c r="AA154" s="73"/>
      <c r="AB154" s="73"/>
      <c r="AC154" s="73"/>
      <c r="AD154" s="73"/>
      <c r="AE154" s="73"/>
      <c r="AF154" s="73"/>
      <c r="AG154" s="73"/>
      <c r="AH154" s="73"/>
      <c r="AI154" s="73"/>
      <c r="AJ154" s="73"/>
      <c r="AK154" s="73"/>
      <c r="AL154" s="73"/>
      <c r="AM154" s="73"/>
      <c r="AN154" s="73"/>
    </row>
    <row r="155" spans="7:40" ht="12.75" customHeight="1">
      <c r="G155" s="69"/>
      <c r="H155" s="70"/>
      <c r="M155" s="71"/>
      <c r="N155" s="72"/>
      <c r="O155" s="72"/>
      <c r="P155" s="73"/>
      <c r="Q155" s="73"/>
      <c r="R155" s="73"/>
      <c r="S155" s="73"/>
      <c r="T155" s="73"/>
      <c r="U155" s="73"/>
      <c r="V155" s="73"/>
      <c r="W155" s="73"/>
      <c r="X155" s="73"/>
      <c r="Y155" s="73"/>
      <c r="Z155" s="73"/>
      <c r="AA155" s="73"/>
      <c r="AB155" s="73"/>
      <c r="AC155" s="73"/>
      <c r="AD155" s="73"/>
      <c r="AE155" s="73"/>
      <c r="AF155" s="73"/>
      <c r="AG155" s="73"/>
      <c r="AH155" s="73"/>
      <c r="AI155" s="73"/>
      <c r="AJ155" s="73"/>
      <c r="AK155" s="73"/>
      <c r="AL155" s="73"/>
      <c r="AM155" s="73"/>
      <c r="AN155" s="73"/>
    </row>
    <row r="156" spans="7:40" ht="12.75" customHeight="1">
      <c r="G156" s="69"/>
      <c r="H156" s="70"/>
      <c r="M156" s="71"/>
      <c r="N156" s="72"/>
      <c r="O156" s="72"/>
      <c r="P156" s="73"/>
      <c r="Q156" s="73"/>
      <c r="R156" s="73"/>
      <c r="S156" s="73"/>
      <c r="T156" s="73"/>
      <c r="U156" s="73"/>
      <c r="V156" s="73"/>
      <c r="W156" s="73"/>
      <c r="X156" s="73"/>
      <c r="Y156" s="73"/>
      <c r="Z156" s="73"/>
      <c r="AA156" s="73"/>
      <c r="AB156" s="73"/>
      <c r="AC156" s="73"/>
      <c r="AD156" s="73"/>
      <c r="AE156" s="73"/>
      <c r="AF156" s="73"/>
      <c r="AG156" s="73"/>
      <c r="AH156" s="73"/>
      <c r="AI156" s="73"/>
      <c r="AJ156" s="73"/>
      <c r="AK156" s="73"/>
      <c r="AL156" s="73"/>
      <c r="AM156" s="73"/>
      <c r="AN156" s="73"/>
    </row>
    <row r="157" spans="7:40" ht="12.75" customHeight="1">
      <c r="G157" s="69"/>
      <c r="H157" s="70"/>
      <c r="M157" s="71"/>
      <c r="N157" s="72"/>
      <c r="O157" s="72"/>
      <c r="P157" s="73"/>
      <c r="Q157" s="73"/>
      <c r="R157" s="73"/>
      <c r="S157" s="73"/>
      <c r="T157" s="73"/>
      <c r="U157" s="73"/>
      <c r="V157" s="73"/>
      <c r="W157" s="73"/>
      <c r="X157" s="73"/>
      <c r="Y157" s="73"/>
      <c r="Z157" s="73"/>
      <c r="AA157" s="73"/>
      <c r="AB157" s="73"/>
      <c r="AC157" s="73"/>
      <c r="AD157" s="73"/>
      <c r="AE157" s="73"/>
      <c r="AF157" s="73"/>
      <c r="AG157" s="73"/>
      <c r="AH157" s="73"/>
      <c r="AI157" s="73"/>
      <c r="AJ157" s="73"/>
      <c r="AK157" s="73"/>
      <c r="AL157" s="73"/>
      <c r="AM157" s="73"/>
      <c r="AN157" s="73"/>
    </row>
    <row r="158" spans="7:40" ht="12.75" customHeight="1">
      <c r="G158" s="69"/>
      <c r="H158" s="70"/>
      <c r="M158" s="71"/>
      <c r="N158" s="72"/>
      <c r="O158" s="72"/>
      <c r="P158" s="73"/>
      <c r="Q158" s="73"/>
      <c r="R158" s="73"/>
      <c r="S158" s="73"/>
      <c r="T158" s="73"/>
      <c r="U158" s="73"/>
      <c r="V158" s="73"/>
      <c r="W158" s="73"/>
      <c r="X158" s="73"/>
      <c r="Y158" s="73"/>
      <c r="Z158" s="73"/>
      <c r="AA158" s="73"/>
      <c r="AB158" s="73"/>
      <c r="AC158" s="73"/>
      <c r="AD158" s="73"/>
      <c r="AE158" s="73"/>
      <c r="AF158" s="73"/>
      <c r="AG158" s="73"/>
      <c r="AH158" s="73"/>
      <c r="AI158" s="73"/>
      <c r="AJ158" s="73"/>
      <c r="AK158" s="73"/>
      <c r="AL158" s="73"/>
      <c r="AM158" s="73"/>
      <c r="AN158" s="73"/>
    </row>
    <row r="159" spans="7:40" ht="12.75" customHeight="1">
      <c r="G159" s="69"/>
      <c r="H159" s="70"/>
      <c r="M159" s="71"/>
      <c r="N159" s="72"/>
      <c r="O159" s="72"/>
      <c r="P159" s="73"/>
      <c r="Q159" s="73"/>
      <c r="R159" s="73"/>
      <c r="S159" s="73"/>
      <c r="T159" s="73"/>
      <c r="U159" s="73"/>
      <c r="V159" s="73"/>
      <c r="W159" s="73"/>
      <c r="X159" s="73"/>
      <c r="Y159" s="73"/>
      <c r="Z159" s="73"/>
      <c r="AA159" s="73"/>
      <c r="AB159" s="73"/>
      <c r="AC159" s="73"/>
      <c r="AD159" s="73"/>
      <c r="AE159" s="73"/>
      <c r="AF159" s="73"/>
      <c r="AG159" s="73"/>
      <c r="AH159" s="73"/>
      <c r="AI159" s="73"/>
      <c r="AJ159" s="73"/>
      <c r="AK159" s="73"/>
      <c r="AL159" s="73"/>
      <c r="AM159" s="73"/>
      <c r="AN159" s="73"/>
    </row>
    <row r="160" spans="7:40" ht="12.75" customHeight="1">
      <c r="G160" s="69"/>
      <c r="H160" s="70"/>
      <c r="M160" s="71"/>
      <c r="N160" s="72"/>
      <c r="O160" s="72"/>
      <c r="P160" s="73"/>
      <c r="Q160" s="73"/>
      <c r="R160" s="73"/>
      <c r="S160" s="73"/>
      <c r="T160" s="73"/>
      <c r="U160" s="73"/>
      <c r="V160" s="73"/>
      <c r="W160" s="73"/>
      <c r="X160" s="73"/>
      <c r="Y160" s="73"/>
      <c r="Z160" s="73"/>
      <c r="AA160" s="73"/>
      <c r="AB160" s="73"/>
      <c r="AC160" s="73"/>
      <c r="AD160" s="73"/>
      <c r="AE160" s="73"/>
      <c r="AF160" s="73"/>
      <c r="AG160" s="73"/>
      <c r="AH160" s="73"/>
      <c r="AI160" s="73"/>
      <c r="AJ160" s="73"/>
      <c r="AK160" s="73"/>
      <c r="AL160" s="73"/>
      <c r="AM160" s="73"/>
      <c r="AN160" s="73"/>
    </row>
    <row r="161" spans="7:40" ht="12.75" customHeight="1">
      <c r="G161" s="69"/>
      <c r="H161" s="70"/>
      <c r="M161" s="71"/>
      <c r="N161" s="72"/>
      <c r="O161" s="72"/>
      <c r="P161" s="73"/>
      <c r="Q161" s="73"/>
      <c r="R161" s="73"/>
      <c r="S161" s="73"/>
      <c r="T161" s="73"/>
      <c r="U161" s="73"/>
      <c r="V161" s="73"/>
      <c r="W161" s="73"/>
      <c r="X161" s="73"/>
      <c r="Y161" s="73"/>
      <c r="Z161" s="73"/>
      <c r="AA161" s="73"/>
      <c r="AB161" s="73"/>
      <c r="AC161" s="73"/>
      <c r="AD161" s="73"/>
      <c r="AE161" s="73"/>
      <c r="AF161" s="73"/>
      <c r="AG161" s="73"/>
      <c r="AH161" s="73"/>
      <c r="AI161" s="73"/>
      <c r="AJ161" s="73"/>
      <c r="AK161" s="73"/>
      <c r="AL161" s="73"/>
      <c r="AM161" s="73"/>
      <c r="AN161" s="73"/>
    </row>
    <row r="162" spans="7:40" ht="12.75" customHeight="1">
      <c r="G162" s="69"/>
      <c r="H162" s="70"/>
      <c r="M162" s="71"/>
      <c r="N162" s="72"/>
      <c r="O162" s="72"/>
      <c r="P162" s="73"/>
      <c r="Q162" s="73"/>
      <c r="R162" s="73"/>
      <c r="S162" s="73"/>
      <c r="T162" s="73"/>
      <c r="U162" s="73"/>
      <c r="V162" s="73"/>
      <c r="W162" s="73"/>
      <c r="X162" s="73"/>
      <c r="Y162" s="73"/>
      <c r="Z162" s="73"/>
      <c r="AA162" s="73"/>
      <c r="AB162" s="73"/>
      <c r="AC162" s="73"/>
      <c r="AD162" s="73"/>
      <c r="AE162" s="73"/>
      <c r="AF162" s="73"/>
      <c r="AG162" s="73"/>
      <c r="AH162" s="73"/>
      <c r="AI162" s="73"/>
      <c r="AJ162" s="73"/>
      <c r="AK162" s="73"/>
      <c r="AL162" s="73"/>
      <c r="AM162" s="73"/>
      <c r="AN162" s="73"/>
    </row>
    <row r="163" spans="7:40" ht="12.75" customHeight="1">
      <c r="G163" s="69"/>
      <c r="H163" s="70"/>
      <c r="M163" s="71"/>
      <c r="N163" s="72"/>
      <c r="O163" s="72"/>
      <c r="P163" s="73"/>
      <c r="Q163" s="73"/>
      <c r="R163" s="73"/>
      <c r="S163" s="73"/>
      <c r="T163" s="73"/>
      <c r="U163" s="73"/>
      <c r="V163" s="73"/>
      <c r="W163" s="73"/>
      <c r="X163" s="73"/>
      <c r="Y163" s="73"/>
      <c r="Z163" s="73"/>
      <c r="AA163" s="73"/>
      <c r="AB163" s="73"/>
      <c r="AC163" s="73"/>
      <c r="AD163" s="73"/>
      <c r="AE163" s="73"/>
      <c r="AF163" s="73"/>
      <c r="AG163" s="73"/>
      <c r="AH163" s="73"/>
      <c r="AI163" s="73"/>
      <c r="AJ163" s="73"/>
      <c r="AK163" s="73"/>
      <c r="AL163" s="73"/>
      <c r="AM163" s="73"/>
      <c r="AN163" s="73"/>
    </row>
    <row r="164" spans="7:40" ht="12.75" customHeight="1">
      <c r="G164" s="69"/>
      <c r="H164" s="70"/>
      <c r="M164" s="71"/>
      <c r="N164" s="72"/>
      <c r="O164" s="72"/>
      <c r="P164" s="73"/>
      <c r="Q164" s="73"/>
      <c r="R164" s="73"/>
      <c r="S164" s="73"/>
      <c r="T164" s="73"/>
      <c r="U164" s="73"/>
      <c r="V164" s="73"/>
      <c r="W164" s="73"/>
      <c r="X164" s="73"/>
      <c r="Y164" s="73"/>
      <c r="Z164" s="73"/>
      <c r="AA164" s="73"/>
      <c r="AB164" s="73"/>
      <c r="AC164" s="73"/>
      <c r="AD164" s="73"/>
      <c r="AE164" s="73"/>
      <c r="AF164" s="73"/>
      <c r="AG164" s="73"/>
      <c r="AH164" s="73"/>
      <c r="AI164" s="73"/>
      <c r="AJ164" s="73"/>
      <c r="AK164" s="73"/>
      <c r="AL164" s="73"/>
      <c r="AM164" s="73"/>
      <c r="AN164" s="73"/>
    </row>
    <row r="165" spans="7:40" ht="12.75" customHeight="1">
      <c r="G165" s="69"/>
      <c r="H165" s="70"/>
      <c r="M165" s="71"/>
      <c r="N165" s="72"/>
      <c r="O165" s="72"/>
      <c r="P165" s="73"/>
      <c r="Q165" s="73"/>
      <c r="R165" s="73"/>
      <c r="S165" s="73"/>
      <c r="T165" s="73"/>
      <c r="U165" s="73"/>
      <c r="V165" s="73"/>
      <c r="W165" s="73"/>
      <c r="X165" s="73"/>
      <c r="Y165" s="73"/>
      <c r="Z165" s="73"/>
      <c r="AA165" s="73"/>
      <c r="AB165" s="73"/>
      <c r="AC165" s="73"/>
      <c r="AD165" s="73"/>
      <c r="AE165" s="73"/>
      <c r="AF165" s="73"/>
      <c r="AG165" s="73"/>
      <c r="AH165" s="73"/>
      <c r="AI165" s="73"/>
      <c r="AJ165" s="73"/>
      <c r="AK165" s="73"/>
      <c r="AL165" s="73"/>
      <c r="AM165" s="73"/>
      <c r="AN165" s="73"/>
    </row>
    <row r="166" spans="7:40" ht="12.75" customHeight="1">
      <c r="G166" s="69"/>
      <c r="H166" s="70"/>
      <c r="M166" s="71"/>
      <c r="N166" s="72"/>
      <c r="O166" s="72"/>
      <c r="P166" s="73"/>
      <c r="Q166" s="73"/>
      <c r="R166" s="73"/>
      <c r="S166" s="73"/>
      <c r="T166" s="73"/>
      <c r="U166" s="73"/>
      <c r="V166" s="73"/>
      <c r="W166" s="73"/>
      <c r="X166" s="73"/>
      <c r="Y166" s="73"/>
      <c r="Z166" s="73"/>
      <c r="AA166" s="73"/>
      <c r="AB166" s="73"/>
      <c r="AC166" s="73"/>
      <c r="AD166" s="73"/>
      <c r="AE166" s="73"/>
      <c r="AF166" s="73"/>
      <c r="AG166" s="73"/>
      <c r="AH166" s="73"/>
      <c r="AI166" s="73"/>
      <c r="AJ166" s="73"/>
      <c r="AK166" s="73"/>
      <c r="AL166" s="73"/>
      <c r="AM166" s="73"/>
      <c r="AN166" s="73"/>
    </row>
    <row r="167" spans="7:40" ht="12.75" customHeight="1">
      <c r="G167" s="69"/>
      <c r="H167" s="70"/>
      <c r="M167" s="71"/>
      <c r="N167" s="72"/>
      <c r="O167" s="72"/>
      <c r="P167" s="73"/>
      <c r="Q167" s="73"/>
      <c r="R167" s="73"/>
      <c r="S167" s="73"/>
      <c r="T167" s="73"/>
      <c r="U167" s="73"/>
      <c r="V167" s="73"/>
      <c r="W167" s="73"/>
      <c r="X167" s="73"/>
      <c r="Y167" s="73"/>
      <c r="Z167" s="73"/>
      <c r="AA167" s="73"/>
      <c r="AB167" s="73"/>
      <c r="AC167" s="73"/>
      <c r="AD167" s="73"/>
      <c r="AE167" s="73"/>
      <c r="AF167" s="73"/>
      <c r="AG167" s="73"/>
      <c r="AH167" s="73"/>
      <c r="AI167" s="73"/>
      <c r="AJ167" s="73"/>
      <c r="AK167" s="73"/>
      <c r="AL167" s="73"/>
      <c r="AM167" s="73"/>
      <c r="AN167" s="73"/>
    </row>
    <row r="168" spans="7:40" ht="12.75" customHeight="1">
      <c r="G168" s="69"/>
      <c r="H168" s="70"/>
      <c r="M168" s="71"/>
      <c r="N168" s="72"/>
      <c r="O168" s="72"/>
      <c r="P168" s="73"/>
      <c r="Q168" s="73"/>
      <c r="R168" s="73"/>
      <c r="S168" s="73"/>
      <c r="T168" s="73"/>
      <c r="U168" s="73"/>
      <c r="V168" s="73"/>
      <c r="W168" s="73"/>
      <c r="X168" s="73"/>
      <c r="Y168" s="73"/>
      <c r="Z168" s="73"/>
      <c r="AA168" s="73"/>
      <c r="AB168" s="73"/>
      <c r="AC168" s="73"/>
      <c r="AD168" s="73"/>
      <c r="AE168" s="73"/>
      <c r="AF168" s="73"/>
      <c r="AG168" s="73"/>
      <c r="AH168" s="73"/>
      <c r="AI168" s="73"/>
      <c r="AJ168" s="73"/>
      <c r="AK168" s="73"/>
      <c r="AL168" s="73"/>
      <c r="AM168" s="73"/>
      <c r="AN168" s="73"/>
    </row>
    <row r="169" spans="7:40" ht="12.75" customHeight="1">
      <c r="G169" s="69"/>
      <c r="H169" s="70"/>
      <c r="M169" s="71"/>
      <c r="N169" s="72"/>
      <c r="O169" s="72"/>
      <c r="P169" s="73"/>
      <c r="Q169" s="73"/>
      <c r="R169" s="73"/>
      <c r="S169" s="73"/>
      <c r="T169" s="73"/>
      <c r="U169" s="73"/>
      <c r="V169" s="73"/>
      <c r="W169" s="73"/>
      <c r="X169" s="73"/>
      <c r="Y169" s="73"/>
      <c r="Z169" s="73"/>
      <c r="AA169" s="73"/>
      <c r="AB169" s="73"/>
      <c r="AC169" s="73"/>
      <c r="AD169" s="73"/>
      <c r="AE169" s="73"/>
      <c r="AF169" s="73"/>
      <c r="AG169" s="73"/>
      <c r="AH169" s="73"/>
      <c r="AI169" s="73"/>
      <c r="AJ169" s="73"/>
      <c r="AK169" s="73"/>
      <c r="AL169" s="73"/>
      <c r="AM169" s="73"/>
      <c r="AN169" s="73"/>
    </row>
    <row r="170" spans="7:40" ht="12.75" customHeight="1">
      <c r="G170" s="69"/>
      <c r="H170" s="70"/>
      <c r="M170" s="71"/>
      <c r="N170" s="72"/>
      <c r="O170" s="72"/>
      <c r="P170" s="73"/>
      <c r="Q170" s="73"/>
      <c r="R170" s="73"/>
      <c r="S170" s="73"/>
      <c r="T170" s="73"/>
      <c r="U170" s="73"/>
      <c r="V170" s="73"/>
      <c r="W170" s="73"/>
      <c r="X170" s="73"/>
      <c r="Y170" s="73"/>
      <c r="Z170" s="73"/>
      <c r="AA170" s="73"/>
      <c r="AB170" s="73"/>
      <c r="AC170" s="73"/>
      <c r="AD170" s="73"/>
      <c r="AE170" s="73"/>
      <c r="AF170" s="73"/>
      <c r="AG170" s="73"/>
      <c r="AH170" s="73"/>
      <c r="AI170" s="73"/>
      <c r="AJ170" s="73"/>
      <c r="AK170" s="73"/>
      <c r="AL170" s="73"/>
      <c r="AM170" s="73"/>
      <c r="AN170" s="73"/>
    </row>
    <row r="171" spans="7:40" ht="12.75" customHeight="1">
      <c r="G171" s="69"/>
      <c r="H171" s="70"/>
      <c r="M171" s="71"/>
      <c r="N171" s="72"/>
      <c r="O171" s="72"/>
      <c r="P171" s="73"/>
      <c r="Q171" s="73"/>
      <c r="R171" s="73"/>
      <c r="S171" s="73"/>
      <c r="T171" s="73"/>
      <c r="U171" s="73"/>
      <c r="V171" s="73"/>
      <c r="W171" s="73"/>
      <c r="X171" s="73"/>
      <c r="Y171" s="73"/>
      <c r="Z171" s="73"/>
      <c r="AA171" s="73"/>
      <c r="AB171" s="73"/>
      <c r="AC171" s="73"/>
      <c r="AD171" s="73"/>
      <c r="AE171" s="73"/>
      <c r="AF171" s="73"/>
      <c r="AG171" s="73"/>
      <c r="AH171" s="73"/>
      <c r="AI171" s="73"/>
      <c r="AJ171" s="73"/>
      <c r="AK171" s="73"/>
      <c r="AL171" s="73"/>
      <c r="AM171" s="73"/>
      <c r="AN171" s="73"/>
    </row>
    <row r="172" spans="7:40" ht="12.75" customHeight="1">
      <c r="G172" s="69"/>
      <c r="H172" s="70"/>
      <c r="M172" s="71"/>
      <c r="N172" s="72"/>
      <c r="O172" s="72"/>
      <c r="P172" s="73"/>
      <c r="Q172" s="73"/>
      <c r="R172" s="73"/>
      <c r="S172" s="73"/>
      <c r="T172" s="73"/>
      <c r="U172" s="73"/>
      <c r="V172" s="73"/>
      <c r="W172" s="73"/>
      <c r="X172" s="73"/>
      <c r="Y172" s="73"/>
      <c r="Z172" s="73"/>
      <c r="AA172" s="73"/>
      <c r="AB172" s="73"/>
      <c r="AC172" s="73"/>
      <c r="AD172" s="73"/>
      <c r="AE172" s="73"/>
      <c r="AF172" s="73"/>
      <c r="AG172" s="73"/>
      <c r="AH172" s="73"/>
      <c r="AI172" s="73"/>
      <c r="AJ172" s="73"/>
      <c r="AK172" s="73"/>
      <c r="AL172" s="73"/>
      <c r="AM172" s="73"/>
      <c r="AN172" s="73"/>
    </row>
    <row r="173" spans="7:40" ht="12.75" customHeight="1">
      <c r="G173" s="69"/>
      <c r="H173" s="70"/>
      <c r="M173" s="71"/>
      <c r="N173" s="72"/>
      <c r="O173" s="72"/>
      <c r="P173" s="73"/>
      <c r="Q173" s="73"/>
      <c r="R173" s="73"/>
      <c r="S173" s="73"/>
      <c r="T173" s="73"/>
      <c r="U173" s="73"/>
      <c r="V173" s="73"/>
      <c r="W173" s="73"/>
      <c r="X173" s="73"/>
      <c r="Y173" s="73"/>
      <c r="Z173" s="73"/>
      <c r="AA173" s="73"/>
      <c r="AB173" s="73"/>
      <c r="AC173" s="73"/>
      <c r="AD173" s="73"/>
      <c r="AE173" s="73"/>
      <c r="AF173" s="73"/>
      <c r="AG173" s="73"/>
      <c r="AH173" s="73"/>
      <c r="AI173" s="73"/>
      <c r="AJ173" s="73"/>
      <c r="AK173" s="73"/>
      <c r="AL173" s="73"/>
      <c r="AM173" s="73"/>
      <c r="AN173" s="73"/>
    </row>
    <row r="174" spans="7:40" ht="12.75" customHeight="1">
      <c r="G174" s="69"/>
      <c r="H174" s="70"/>
      <c r="M174" s="71"/>
      <c r="N174" s="72"/>
      <c r="O174" s="72"/>
      <c r="P174" s="73"/>
      <c r="Q174" s="73"/>
      <c r="R174" s="73"/>
      <c r="S174" s="73"/>
      <c r="T174" s="73"/>
      <c r="U174" s="73"/>
      <c r="V174" s="73"/>
      <c r="W174" s="73"/>
      <c r="X174" s="73"/>
      <c r="Y174" s="73"/>
      <c r="Z174" s="73"/>
      <c r="AA174" s="73"/>
      <c r="AB174" s="73"/>
      <c r="AC174" s="73"/>
      <c r="AD174" s="73"/>
      <c r="AE174" s="73"/>
      <c r="AF174" s="73"/>
      <c r="AG174" s="73"/>
      <c r="AH174" s="73"/>
      <c r="AI174" s="73"/>
      <c r="AJ174" s="73"/>
      <c r="AK174" s="73"/>
      <c r="AL174" s="73"/>
      <c r="AM174" s="73"/>
      <c r="AN174" s="73"/>
    </row>
    <row r="175" spans="7:40" ht="12.75" customHeight="1">
      <c r="G175" s="69"/>
      <c r="H175" s="70"/>
      <c r="M175" s="71"/>
      <c r="N175" s="72"/>
      <c r="O175" s="72"/>
      <c r="P175" s="73"/>
      <c r="Q175" s="73"/>
      <c r="R175" s="73"/>
      <c r="S175" s="73"/>
      <c r="T175" s="73"/>
      <c r="U175" s="73"/>
      <c r="V175" s="73"/>
      <c r="W175" s="73"/>
      <c r="X175" s="73"/>
      <c r="Y175" s="73"/>
      <c r="Z175" s="73"/>
      <c r="AA175" s="73"/>
      <c r="AB175" s="73"/>
      <c r="AC175" s="73"/>
      <c r="AD175" s="73"/>
      <c r="AE175" s="73"/>
      <c r="AF175" s="73"/>
      <c r="AG175" s="73"/>
      <c r="AH175" s="73"/>
      <c r="AI175" s="73"/>
      <c r="AJ175" s="73"/>
      <c r="AK175" s="73"/>
      <c r="AL175" s="73"/>
      <c r="AM175" s="73"/>
      <c r="AN175" s="73"/>
    </row>
    <row r="176" spans="7:40" ht="12.75" customHeight="1">
      <c r="G176" s="69"/>
      <c r="H176" s="70"/>
      <c r="M176" s="71"/>
      <c r="N176" s="72"/>
      <c r="O176" s="72"/>
      <c r="P176" s="73"/>
      <c r="Q176" s="73"/>
      <c r="R176" s="73"/>
      <c r="S176" s="73"/>
      <c r="T176" s="73"/>
      <c r="U176" s="73"/>
      <c r="V176" s="73"/>
      <c r="W176" s="73"/>
      <c r="X176" s="73"/>
      <c r="Y176" s="73"/>
      <c r="Z176" s="73"/>
      <c r="AA176" s="73"/>
      <c r="AB176" s="73"/>
      <c r="AC176" s="73"/>
      <c r="AD176" s="73"/>
      <c r="AE176" s="73"/>
      <c r="AF176" s="73"/>
      <c r="AG176" s="73"/>
      <c r="AH176" s="73"/>
      <c r="AI176" s="73"/>
      <c r="AJ176" s="73"/>
      <c r="AK176" s="73"/>
      <c r="AL176" s="73"/>
      <c r="AM176" s="73"/>
      <c r="AN176" s="73"/>
    </row>
    <row r="177" spans="7:40" ht="12.75" customHeight="1">
      <c r="G177" s="69"/>
      <c r="H177" s="70"/>
      <c r="M177" s="71"/>
      <c r="N177" s="72"/>
      <c r="O177" s="72"/>
      <c r="P177" s="73"/>
      <c r="Q177" s="73"/>
      <c r="R177" s="73"/>
      <c r="S177" s="73"/>
      <c r="T177" s="73"/>
      <c r="U177" s="73"/>
      <c r="V177" s="73"/>
      <c r="W177" s="73"/>
      <c r="X177" s="73"/>
      <c r="Y177" s="73"/>
      <c r="Z177" s="73"/>
      <c r="AA177" s="73"/>
      <c r="AB177" s="73"/>
      <c r="AC177" s="73"/>
      <c r="AD177" s="73"/>
      <c r="AE177" s="73"/>
      <c r="AF177" s="73"/>
      <c r="AG177" s="73"/>
      <c r="AH177" s="73"/>
      <c r="AI177" s="73"/>
      <c r="AJ177" s="73"/>
      <c r="AK177" s="73"/>
      <c r="AL177" s="73"/>
      <c r="AM177" s="73"/>
      <c r="AN177" s="73"/>
    </row>
    <row r="178" spans="7:40" ht="12.75" customHeight="1">
      <c r="G178" s="69"/>
      <c r="H178" s="70"/>
      <c r="M178" s="71"/>
      <c r="N178" s="72"/>
      <c r="O178" s="72"/>
      <c r="P178" s="73"/>
      <c r="Q178" s="73"/>
      <c r="R178" s="73"/>
      <c r="S178" s="73"/>
      <c r="T178" s="73"/>
      <c r="U178" s="73"/>
      <c r="V178" s="73"/>
      <c r="W178" s="73"/>
      <c r="X178" s="73"/>
      <c r="Y178" s="73"/>
      <c r="Z178" s="73"/>
      <c r="AA178" s="73"/>
      <c r="AB178" s="73"/>
      <c r="AC178" s="73"/>
      <c r="AD178" s="73"/>
      <c r="AE178" s="73"/>
      <c r="AF178" s="73"/>
      <c r="AG178" s="73"/>
      <c r="AH178" s="73"/>
      <c r="AI178" s="73"/>
      <c r="AJ178" s="73"/>
      <c r="AK178" s="73"/>
      <c r="AL178" s="73"/>
      <c r="AM178" s="73"/>
      <c r="AN178" s="73"/>
    </row>
    <row r="179" spans="7:40" ht="12.75" customHeight="1">
      <c r="G179" s="69"/>
      <c r="H179" s="70"/>
      <c r="M179" s="71"/>
      <c r="N179" s="72"/>
      <c r="O179" s="72"/>
      <c r="P179" s="73"/>
      <c r="Q179" s="73"/>
      <c r="R179" s="73"/>
      <c r="S179" s="73"/>
      <c r="T179" s="73"/>
      <c r="U179" s="73"/>
      <c r="V179" s="73"/>
      <c r="W179" s="73"/>
      <c r="X179" s="73"/>
      <c r="Y179" s="73"/>
      <c r="Z179" s="73"/>
      <c r="AA179" s="73"/>
      <c r="AB179" s="73"/>
      <c r="AC179" s="73"/>
      <c r="AD179" s="73"/>
      <c r="AE179" s="73"/>
      <c r="AF179" s="73"/>
      <c r="AG179" s="73"/>
      <c r="AH179" s="73"/>
      <c r="AI179" s="73"/>
      <c r="AJ179" s="73"/>
      <c r="AK179" s="73"/>
      <c r="AL179" s="73"/>
      <c r="AM179" s="73"/>
      <c r="AN179" s="73"/>
    </row>
    <row r="180" spans="7:40" ht="12.75" customHeight="1">
      <c r="G180" s="69"/>
      <c r="H180" s="70"/>
      <c r="M180" s="71"/>
      <c r="N180" s="72"/>
      <c r="O180" s="72"/>
      <c r="P180" s="73"/>
      <c r="Q180" s="73"/>
      <c r="R180" s="73"/>
      <c r="S180" s="73"/>
      <c r="T180" s="73"/>
      <c r="U180" s="73"/>
      <c r="V180" s="73"/>
      <c r="W180" s="73"/>
      <c r="X180" s="73"/>
      <c r="Y180" s="73"/>
      <c r="Z180" s="73"/>
      <c r="AA180" s="73"/>
      <c r="AB180" s="73"/>
      <c r="AC180" s="73"/>
      <c r="AD180" s="73"/>
      <c r="AE180" s="73"/>
      <c r="AF180" s="73"/>
      <c r="AG180" s="73"/>
      <c r="AH180" s="73"/>
      <c r="AI180" s="73"/>
      <c r="AJ180" s="73"/>
      <c r="AK180" s="73"/>
      <c r="AL180" s="73"/>
      <c r="AM180" s="73"/>
      <c r="AN180" s="73"/>
    </row>
    <row r="181" spans="7:40" ht="12.75" customHeight="1">
      <c r="G181" s="69"/>
      <c r="H181" s="70"/>
      <c r="M181" s="71"/>
      <c r="N181" s="72"/>
      <c r="O181" s="72"/>
      <c r="P181" s="73"/>
      <c r="Q181" s="73"/>
      <c r="R181" s="73"/>
      <c r="S181" s="73"/>
      <c r="T181" s="73"/>
      <c r="U181" s="73"/>
      <c r="V181" s="73"/>
      <c r="W181" s="73"/>
      <c r="X181" s="73"/>
      <c r="Y181" s="73"/>
      <c r="Z181" s="73"/>
      <c r="AA181" s="73"/>
      <c r="AB181" s="73"/>
      <c r="AC181" s="73"/>
      <c r="AD181" s="73"/>
      <c r="AE181" s="73"/>
      <c r="AF181" s="73"/>
      <c r="AG181" s="73"/>
      <c r="AH181" s="73"/>
      <c r="AI181" s="73"/>
      <c r="AJ181" s="73"/>
      <c r="AK181" s="73"/>
      <c r="AL181" s="73"/>
      <c r="AM181" s="73"/>
      <c r="AN181" s="73"/>
    </row>
    <row r="182" spans="7:40" ht="12.75" customHeight="1">
      <c r="G182" s="69"/>
      <c r="H182" s="70"/>
      <c r="M182" s="71"/>
      <c r="N182" s="72"/>
      <c r="O182" s="72"/>
      <c r="P182" s="73"/>
      <c r="Q182" s="73"/>
      <c r="R182" s="73"/>
      <c r="S182" s="73"/>
      <c r="T182" s="73"/>
      <c r="U182" s="73"/>
      <c r="V182" s="73"/>
      <c r="W182" s="73"/>
      <c r="X182" s="73"/>
      <c r="Y182" s="73"/>
      <c r="Z182" s="73"/>
      <c r="AA182" s="73"/>
      <c r="AB182" s="73"/>
      <c r="AC182" s="73"/>
      <c r="AD182" s="73"/>
      <c r="AE182" s="73"/>
      <c r="AF182" s="73"/>
      <c r="AG182" s="73"/>
      <c r="AH182" s="73"/>
      <c r="AI182" s="73"/>
      <c r="AJ182" s="73"/>
      <c r="AK182" s="73"/>
      <c r="AL182" s="73"/>
      <c r="AM182" s="73"/>
      <c r="AN182" s="73"/>
    </row>
    <row r="183" spans="7:40" ht="12.75" customHeight="1">
      <c r="G183" s="69"/>
      <c r="H183" s="70"/>
      <c r="M183" s="71"/>
      <c r="N183" s="72"/>
      <c r="O183" s="72"/>
      <c r="P183" s="73"/>
      <c r="Q183" s="73"/>
      <c r="R183" s="73"/>
      <c r="S183" s="73"/>
      <c r="T183" s="73"/>
      <c r="U183" s="73"/>
      <c r="V183" s="73"/>
      <c r="W183" s="73"/>
      <c r="X183" s="73"/>
      <c r="Y183" s="73"/>
      <c r="Z183" s="73"/>
      <c r="AA183" s="73"/>
      <c r="AB183" s="73"/>
      <c r="AC183" s="73"/>
      <c r="AD183" s="73"/>
      <c r="AE183" s="73"/>
      <c r="AF183" s="73"/>
      <c r="AG183" s="73"/>
      <c r="AH183" s="73"/>
      <c r="AI183" s="73"/>
      <c r="AJ183" s="73"/>
      <c r="AK183" s="73"/>
      <c r="AL183" s="73"/>
      <c r="AM183" s="73"/>
      <c r="AN183" s="73"/>
    </row>
    <row r="184" spans="7:40" ht="15.75" customHeight="1">
      <c r="P184" s="73"/>
      <c r="Q184" s="73"/>
      <c r="R184" s="73"/>
      <c r="S184" s="73"/>
      <c r="T184" s="73"/>
      <c r="U184" s="73"/>
      <c r="V184" s="73"/>
      <c r="W184" s="73"/>
      <c r="X184" s="73"/>
      <c r="Y184" s="73"/>
      <c r="Z184" s="73"/>
      <c r="AA184" s="73"/>
      <c r="AB184" s="73"/>
      <c r="AC184" s="73"/>
      <c r="AD184" s="73"/>
      <c r="AE184" s="73"/>
      <c r="AF184" s="73"/>
      <c r="AG184" s="73"/>
      <c r="AH184" s="73"/>
      <c r="AI184" s="73"/>
      <c r="AJ184" s="73"/>
      <c r="AK184" s="73"/>
      <c r="AL184" s="73"/>
      <c r="AM184" s="73"/>
      <c r="AN184" s="73"/>
    </row>
    <row r="185" spans="7:40" ht="15.75" customHeight="1">
      <c r="P185" s="73"/>
      <c r="Q185" s="73"/>
      <c r="R185" s="73"/>
      <c r="S185" s="73"/>
      <c r="T185" s="73"/>
      <c r="U185" s="73"/>
      <c r="V185" s="73"/>
      <c r="W185" s="73"/>
      <c r="X185" s="73"/>
      <c r="Y185" s="73"/>
      <c r="Z185" s="73"/>
      <c r="AA185" s="73"/>
      <c r="AB185" s="73"/>
      <c r="AC185" s="73"/>
      <c r="AD185" s="73"/>
      <c r="AE185" s="73"/>
      <c r="AF185" s="73"/>
      <c r="AG185" s="73"/>
      <c r="AH185" s="73"/>
      <c r="AI185" s="73"/>
      <c r="AJ185" s="73"/>
      <c r="AK185" s="73"/>
      <c r="AL185" s="73"/>
      <c r="AM185" s="73"/>
      <c r="AN185" s="73"/>
    </row>
    <row r="186" spans="7:40" ht="15.75" customHeight="1">
      <c r="P186" s="73"/>
      <c r="Q186" s="73"/>
      <c r="R186" s="73"/>
      <c r="S186" s="73"/>
      <c r="T186" s="73"/>
      <c r="U186" s="73"/>
      <c r="V186" s="73"/>
      <c r="W186" s="73"/>
      <c r="X186" s="73"/>
      <c r="Y186" s="73"/>
      <c r="Z186" s="73"/>
      <c r="AA186" s="73"/>
      <c r="AB186" s="73"/>
      <c r="AC186" s="73"/>
      <c r="AD186" s="73"/>
      <c r="AE186" s="73"/>
      <c r="AF186" s="73"/>
      <c r="AG186" s="73"/>
      <c r="AH186" s="73"/>
      <c r="AI186" s="73"/>
      <c r="AJ186" s="73"/>
      <c r="AK186" s="73"/>
      <c r="AL186" s="73"/>
      <c r="AM186" s="73"/>
      <c r="AN186" s="73"/>
    </row>
    <row r="187" spans="7:40" ht="15.75" customHeight="1">
      <c r="P187" s="73"/>
      <c r="Q187" s="73"/>
      <c r="R187" s="73"/>
      <c r="S187" s="73"/>
      <c r="T187" s="73"/>
      <c r="U187" s="73"/>
      <c r="V187" s="73"/>
      <c r="W187" s="73"/>
      <c r="X187" s="73"/>
      <c r="Y187" s="73"/>
      <c r="Z187" s="73"/>
      <c r="AA187" s="73"/>
      <c r="AB187" s="73"/>
      <c r="AC187" s="73"/>
      <c r="AD187" s="73"/>
      <c r="AE187" s="73"/>
      <c r="AF187" s="73"/>
      <c r="AG187" s="73"/>
      <c r="AH187" s="73"/>
      <c r="AI187" s="73"/>
      <c r="AJ187" s="73"/>
      <c r="AK187" s="73"/>
      <c r="AL187" s="73"/>
      <c r="AM187" s="73"/>
      <c r="AN187" s="73"/>
    </row>
    <row r="188" spans="7:40" ht="15.75" customHeight="1">
      <c r="P188" s="73"/>
      <c r="Q188" s="73"/>
      <c r="R188" s="73"/>
      <c r="S188" s="73"/>
      <c r="T188" s="73"/>
      <c r="U188" s="73"/>
      <c r="V188" s="73"/>
      <c r="W188" s="73"/>
      <c r="X188" s="73"/>
      <c r="Y188" s="73"/>
      <c r="Z188" s="73"/>
      <c r="AA188" s="73"/>
      <c r="AB188" s="73"/>
      <c r="AC188" s="73"/>
      <c r="AD188" s="73"/>
      <c r="AE188" s="73"/>
      <c r="AF188" s="73"/>
      <c r="AG188" s="73"/>
      <c r="AH188" s="73"/>
      <c r="AI188" s="73"/>
      <c r="AJ188" s="73"/>
      <c r="AK188" s="73"/>
      <c r="AL188" s="73"/>
      <c r="AM188" s="73"/>
      <c r="AN188" s="73"/>
    </row>
    <row r="189" spans="7:40" ht="15.75" customHeight="1">
      <c r="P189" s="73"/>
      <c r="Q189" s="73"/>
      <c r="R189" s="73"/>
      <c r="S189" s="73"/>
      <c r="T189" s="73"/>
      <c r="U189" s="73"/>
      <c r="V189" s="73"/>
      <c r="W189" s="73"/>
      <c r="X189" s="73"/>
      <c r="Y189" s="73"/>
      <c r="Z189" s="73"/>
      <c r="AA189" s="73"/>
      <c r="AB189" s="73"/>
      <c r="AC189" s="73"/>
      <c r="AD189" s="73"/>
      <c r="AE189" s="73"/>
      <c r="AF189" s="73"/>
      <c r="AG189" s="73"/>
      <c r="AH189" s="73"/>
      <c r="AI189" s="73"/>
      <c r="AJ189" s="73"/>
      <c r="AK189" s="73"/>
      <c r="AL189" s="73"/>
      <c r="AM189" s="73"/>
      <c r="AN189" s="73"/>
    </row>
    <row r="190" spans="7:40" ht="15.75" customHeight="1">
      <c r="P190" s="73"/>
      <c r="Q190" s="73"/>
      <c r="R190" s="73"/>
      <c r="S190" s="73"/>
      <c r="T190" s="73"/>
      <c r="U190" s="73"/>
      <c r="V190" s="73"/>
      <c r="W190" s="73"/>
      <c r="X190" s="73"/>
      <c r="Y190" s="73"/>
      <c r="Z190" s="73"/>
      <c r="AA190" s="73"/>
      <c r="AB190" s="73"/>
      <c r="AC190" s="73"/>
      <c r="AD190" s="73"/>
      <c r="AE190" s="73"/>
      <c r="AF190" s="73"/>
      <c r="AG190" s="73"/>
      <c r="AH190" s="73"/>
      <c r="AI190" s="73"/>
      <c r="AJ190" s="73"/>
      <c r="AK190" s="73"/>
      <c r="AL190" s="73"/>
      <c r="AM190" s="73"/>
      <c r="AN190" s="73"/>
    </row>
    <row r="191" spans="7:40" ht="15.75" customHeight="1">
      <c r="P191" s="73"/>
      <c r="Q191" s="73"/>
      <c r="R191" s="73"/>
      <c r="S191" s="73"/>
      <c r="T191" s="73"/>
      <c r="U191" s="73"/>
      <c r="V191" s="73"/>
      <c r="W191" s="73"/>
      <c r="X191" s="73"/>
      <c r="Y191" s="73"/>
      <c r="Z191" s="73"/>
      <c r="AA191" s="73"/>
      <c r="AB191" s="73"/>
      <c r="AC191" s="73"/>
      <c r="AD191" s="73"/>
      <c r="AE191" s="73"/>
      <c r="AF191" s="73"/>
      <c r="AG191" s="73"/>
      <c r="AH191" s="73"/>
      <c r="AI191" s="73"/>
      <c r="AJ191" s="73"/>
      <c r="AK191" s="73"/>
      <c r="AL191" s="73"/>
      <c r="AM191" s="73"/>
      <c r="AN191" s="73"/>
    </row>
    <row r="192" spans="7:40" ht="15.75" customHeight="1">
      <c r="P192" s="73"/>
      <c r="Q192" s="73"/>
      <c r="R192" s="73"/>
      <c r="S192" s="73"/>
      <c r="T192" s="73"/>
      <c r="U192" s="73"/>
      <c r="V192" s="73"/>
      <c r="W192" s="73"/>
      <c r="X192" s="73"/>
      <c r="Y192" s="73"/>
      <c r="Z192" s="73"/>
      <c r="AA192" s="73"/>
      <c r="AB192" s="73"/>
      <c r="AC192" s="73"/>
      <c r="AD192" s="73"/>
      <c r="AE192" s="73"/>
      <c r="AF192" s="73"/>
      <c r="AG192" s="73"/>
      <c r="AH192" s="73"/>
      <c r="AI192" s="73"/>
      <c r="AJ192" s="73"/>
      <c r="AK192" s="73"/>
      <c r="AL192" s="73"/>
      <c r="AM192" s="73"/>
      <c r="AN192" s="73"/>
    </row>
    <row r="193" spans="16:40" ht="15.75" customHeight="1">
      <c r="P193" s="73"/>
      <c r="Q193" s="73"/>
      <c r="R193" s="73"/>
      <c r="S193" s="73"/>
      <c r="T193" s="73"/>
      <c r="U193" s="73"/>
      <c r="V193" s="73"/>
      <c r="W193" s="73"/>
      <c r="X193" s="73"/>
      <c r="Y193" s="73"/>
      <c r="Z193" s="73"/>
      <c r="AA193" s="73"/>
      <c r="AB193" s="73"/>
      <c r="AC193" s="73"/>
      <c r="AD193" s="73"/>
      <c r="AE193" s="73"/>
      <c r="AF193" s="73"/>
      <c r="AG193" s="73"/>
      <c r="AH193" s="73"/>
      <c r="AI193" s="73"/>
      <c r="AJ193" s="73"/>
      <c r="AK193" s="73"/>
      <c r="AL193" s="73"/>
      <c r="AM193" s="73"/>
      <c r="AN193" s="73"/>
    </row>
    <row r="194" spans="16:40" ht="15.75" customHeight="1">
      <c r="P194" s="73"/>
      <c r="Q194" s="73"/>
      <c r="R194" s="73"/>
      <c r="S194" s="73"/>
      <c r="T194" s="73"/>
      <c r="U194" s="73"/>
      <c r="V194" s="73"/>
      <c r="W194" s="73"/>
      <c r="X194" s="73"/>
      <c r="Y194" s="73"/>
      <c r="Z194" s="73"/>
      <c r="AA194" s="73"/>
      <c r="AB194" s="73"/>
      <c r="AC194" s="73"/>
      <c r="AD194" s="73"/>
      <c r="AE194" s="73"/>
      <c r="AF194" s="73"/>
      <c r="AG194" s="73"/>
      <c r="AH194" s="73"/>
      <c r="AI194" s="73"/>
      <c r="AJ194" s="73"/>
      <c r="AK194" s="73"/>
      <c r="AL194" s="73"/>
      <c r="AM194" s="73"/>
      <c r="AN194" s="73"/>
    </row>
    <row r="195" spans="16:40" ht="15.75" customHeight="1">
      <c r="P195" s="73"/>
      <c r="Q195" s="73"/>
      <c r="R195" s="73"/>
      <c r="S195" s="73"/>
      <c r="T195" s="73"/>
      <c r="U195" s="73"/>
      <c r="V195" s="73"/>
      <c r="W195" s="73"/>
      <c r="X195" s="73"/>
      <c r="Y195" s="73"/>
      <c r="Z195" s="73"/>
      <c r="AA195" s="73"/>
      <c r="AB195" s="73"/>
      <c r="AC195" s="73"/>
      <c r="AD195" s="73"/>
      <c r="AE195" s="73"/>
      <c r="AF195" s="73"/>
      <c r="AG195" s="73"/>
      <c r="AH195" s="73"/>
      <c r="AI195" s="73"/>
      <c r="AJ195" s="73"/>
      <c r="AK195" s="73"/>
      <c r="AL195" s="73"/>
      <c r="AM195" s="73"/>
      <c r="AN195" s="73"/>
    </row>
    <row r="196" spans="16:40" ht="15.75" customHeight="1">
      <c r="P196" s="73"/>
      <c r="Q196" s="73"/>
      <c r="R196" s="73"/>
      <c r="S196" s="73"/>
      <c r="T196" s="73"/>
      <c r="U196" s="73"/>
      <c r="V196" s="73"/>
      <c r="W196" s="73"/>
      <c r="X196" s="73"/>
      <c r="Y196" s="73"/>
      <c r="Z196" s="73"/>
      <c r="AA196" s="73"/>
      <c r="AB196" s="73"/>
      <c r="AC196" s="73"/>
      <c r="AD196" s="73"/>
      <c r="AE196" s="73"/>
      <c r="AF196" s="73"/>
      <c r="AG196" s="73"/>
      <c r="AH196" s="73"/>
      <c r="AI196" s="73"/>
      <c r="AJ196" s="73"/>
      <c r="AK196" s="73"/>
      <c r="AL196" s="73"/>
      <c r="AM196" s="73"/>
      <c r="AN196" s="73"/>
    </row>
    <row r="197" spans="16:40" ht="15.75" customHeight="1">
      <c r="P197" s="73"/>
      <c r="Q197" s="73"/>
      <c r="R197" s="73"/>
      <c r="S197" s="73"/>
      <c r="T197" s="73"/>
      <c r="U197" s="73"/>
      <c r="V197" s="73"/>
      <c r="W197" s="73"/>
      <c r="X197" s="73"/>
      <c r="Y197" s="73"/>
      <c r="Z197" s="73"/>
      <c r="AA197" s="73"/>
      <c r="AB197" s="73"/>
      <c r="AC197" s="73"/>
      <c r="AD197" s="73"/>
      <c r="AE197" s="73"/>
      <c r="AF197" s="73"/>
      <c r="AG197" s="73"/>
      <c r="AH197" s="73"/>
      <c r="AI197" s="73"/>
      <c r="AJ197" s="73"/>
      <c r="AK197" s="73"/>
      <c r="AL197" s="73"/>
      <c r="AM197" s="73"/>
      <c r="AN197" s="73"/>
    </row>
    <row r="198" spans="16:40" ht="15.75" customHeight="1">
      <c r="P198" s="73"/>
      <c r="Q198" s="73"/>
      <c r="R198" s="73"/>
      <c r="S198" s="73"/>
      <c r="T198" s="73"/>
      <c r="U198" s="73"/>
      <c r="V198" s="73"/>
      <c r="W198" s="73"/>
      <c r="X198" s="73"/>
      <c r="Y198" s="73"/>
      <c r="Z198" s="73"/>
      <c r="AA198" s="73"/>
      <c r="AB198" s="73"/>
      <c r="AC198" s="73"/>
      <c r="AD198" s="73"/>
      <c r="AE198" s="73"/>
      <c r="AF198" s="73"/>
      <c r="AG198" s="73"/>
      <c r="AH198" s="73"/>
      <c r="AI198" s="73"/>
      <c r="AJ198" s="73"/>
      <c r="AK198" s="73"/>
      <c r="AL198" s="73"/>
      <c r="AM198" s="73"/>
      <c r="AN198" s="73"/>
    </row>
    <row r="199" spans="16:40" ht="15.75" customHeight="1">
      <c r="P199" s="73"/>
      <c r="Q199" s="73"/>
      <c r="R199" s="73"/>
      <c r="S199" s="73"/>
      <c r="T199" s="73"/>
      <c r="U199" s="73"/>
      <c r="V199" s="73"/>
      <c r="W199" s="73"/>
      <c r="X199" s="73"/>
      <c r="Y199" s="73"/>
      <c r="Z199" s="73"/>
      <c r="AA199" s="73"/>
      <c r="AB199" s="73"/>
      <c r="AC199" s="73"/>
      <c r="AD199" s="73"/>
      <c r="AE199" s="73"/>
      <c r="AF199" s="73"/>
      <c r="AG199" s="73"/>
      <c r="AH199" s="73"/>
      <c r="AI199" s="73"/>
      <c r="AJ199" s="73"/>
      <c r="AK199" s="73"/>
      <c r="AL199" s="73"/>
      <c r="AM199" s="73"/>
      <c r="AN199" s="73"/>
    </row>
    <row r="200" spans="16:40" ht="15.75" customHeight="1">
      <c r="P200" s="73"/>
      <c r="Q200" s="73"/>
      <c r="R200" s="73"/>
      <c r="S200" s="73"/>
      <c r="T200" s="73"/>
      <c r="U200" s="73"/>
      <c r="V200" s="73"/>
      <c r="W200" s="73"/>
      <c r="X200" s="73"/>
      <c r="Y200" s="73"/>
      <c r="Z200" s="73"/>
      <c r="AA200" s="73"/>
      <c r="AB200" s="73"/>
      <c r="AC200" s="73"/>
      <c r="AD200" s="73"/>
      <c r="AE200" s="73"/>
      <c r="AF200" s="73"/>
      <c r="AG200" s="73"/>
      <c r="AH200" s="73"/>
      <c r="AI200" s="73"/>
      <c r="AJ200" s="73"/>
      <c r="AK200" s="73"/>
      <c r="AL200" s="73"/>
      <c r="AM200" s="73"/>
      <c r="AN200" s="73"/>
    </row>
    <row r="201" spans="16:40" ht="15.75" customHeight="1">
      <c r="P201" s="73"/>
      <c r="Q201" s="73"/>
      <c r="R201" s="73"/>
      <c r="S201" s="73"/>
      <c r="T201" s="73"/>
      <c r="U201" s="73"/>
      <c r="V201" s="73"/>
      <c r="W201" s="73"/>
      <c r="X201" s="73"/>
      <c r="Y201" s="73"/>
      <c r="Z201" s="73"/>
      <c r="AA201" s="73"/>
      <c r="AB201" s="73"/>
      <c r="AC201" s="73"/>
      <c r="AD201" s="73"/>
      <c r="AE201" s="73"/>
      <c r="AF201" s="73"/>
      <c r="AG201" s="73"/>
      <c r="AH201" s="73"/>
      <c r="AI201" s="73"/>
      <c r="AJ201" s="73"/>
      <c r="AK201" s="73"/>
      <c r="AL201" s="73"/>
      <c r="AM201" s="73"/>
      <c r="AN201" s="73"/>
    </row>
    <row r="202" spans="16:40" ht="15.75" customHeight="1">
      <c r="P202" s="73"/>
      <c r="Q202" s="73"/>
      <c r="R202" s="73"/>
      <c r="S202" s="73"/>
      <c r="T202" s="73"/>
      <c r="U202" s="73"/>
      <c r="V202" s="73"/>
      <c r="W202" s="73"/>
      <c r="X202" s="73"/>
      <c r="Y202" s="73"/>
      <c r="Z202" s="73"/>
      <c r="AA202" s="73"/>
      <c r="AB202" s="73"/>
      <c r="AC202" s="73"/>
      <c r="AD202" s="73"/>
      <c r="AE202" s="73"/>
      <c r="AF202" s="73"/>
      <c r="AG202" s="73"/>
      <c r="AH202" s="73"/>
      <c r="AI202" s="73"/>
      <c r="AJ202" s="73"/>
      <c r="AK202" s="73"/>
      <c r="AL202" s="73"/>
      <c r="AM202" s="73"/>
      <c r="AN202" s="73"/>
    </row>
    <row r="203" spans="16:40" ht="15.75" customHeight="1">
      <c r="P203" s="73"/>
      <c r="Q203" s="73"/>
      <c r="R203" s="73"/>
      <c r="S203" s="73"/>
      <c r="T203" s="73"/>
      <c r="U203" s="73"/>
      <c r="V203" s="73"/>
      <c r="W203" s="73"/>
      <c r="X203" s="73"/>
      <c r="Y203" s="73"/>
      <c r="Z203" s="73"/>
      <c r="AA203" s="73"/>
      <c r="AB203" s="73"/>
      <c r="AC203" s="73"/>
      <c r="AD203" s="73"/>
      <c r="AE203" s="73"/>
      <c r="AF203" s="73"/>
      <c r="AG203" s="73"/>
      <c r="AH203" s="73"/>
      <c r="AI203" s="73"/>
      <c r="AJ203" s="73"/>
      <c r="AK203" s="73"/>
      <c r="AL203" s="73"/>
      <c r="AM203" s="73"/>
      <c r="AN203" s="73"/>
    </row>
    <row r="204" spans="16:40" ht="15.75" customHeight="1">
      <c r="P204" s="73"/>
      <c r="Q204" s="73"/>
      <c r="R204" s="73"/>
      <c r="S204" s="73"/>
      <c r="T204" s="73"/>
      <c r="U204" s="73"/>
      <c r="V204" s="73"/>
      <c r="W204" s="73"/>
      <c r="X204" s="73"/>
      <c r="Y204" s="73"/>
      <c r="Z204" s="73"/>
      <c r="AA204" s="73"/>
      <c r="AB204" s="73"/>
      <c r="AC204" s="73"/>
      <c r="AD204" s="73"/>
      <c r="AE204" s="73"/>
      <c r="AF204" s="73"/>
      <c r="AG204" s="73"/>
      <c r="AH204" s="73"/>
      <c r="AI204" s="73"/>
      <c r="AJ204" s="73"/>
      <c r="AK204" s="73"/>
      <c r="AL204" s="73"/>
      <c r="AM204" s="73"/>
      <c r="AN204" s="73"/>
    </row>
    <row r="205" spans="16:40" ht="15.75" customHeight="1">
      <c r="P205" s="73"/>
      <c r="Q205" s="73"/>
      <c r="R205" s="73"/>
      <c r="S205" s="73"/>
      <c r="T205" s="73"/>
      <c r="U205" s="73"/>
      <c r="V205" s="73"/>
      <c r="W205" s="73"/>
      <c r="X205" s="73"/>
      <c r="Y205" s="73"/>
      <c r="Z205" s="73"/>
      <c r="AA205" s="73"/>
      <c r="AB205" s="73"/>
      <c r="AC205" s="73"/>
      <c r="AD205" s="73"/>
      <c r="AE205" s="73"/>
      <c r="AF205" s="73"/>
      <c r="AG205" s="73"/>
      <c r="AH205" s="73"/>
      <c r="AI205" s="73"/>
      <c r="AJ205" s="73"/>
      <c r="AK205" s="73"/>
      <c r="AL205" s="73"/>
      <c r="AM205" s="73"/>
      <c r="AN205" s="73"/>
    </row>
    <row r="206" spans="16:40" ht="15.75" customHeight="1">
      <c r="P206" s="73"/>
      <c r="Q206" s="73"/>
      <c r="R206" s="73"/>
      <c r="S206" s="73"/>
      <c r="T206" s="73"/>
      <c r="U206" s="73"/>
      <c r="V206" s="73"/>
      <c r="W206" s="73"/>
      <c r="X206" s="73"/>
      <c r="Y206" s="73"/>
      <c r="Z206" s="73"/>
      <c r="AA206" s="73"/>
      <c r="AB206" s="73"/>
      <c r="AC206" s="73"/>
      <c r="AD206" s="73"/>
      <c r="AE206" s="73"/>
      <c r="AF206" s="73"/>
      <c r="AG206" s="73"/>
      <c r="AH206" s="73"/>
      <c r="AI206" s="73"/>
      <c r="AJ206" s="73"/>
      <c r="AK206" s="73"/>
      <c r="AL206" s="73"/>
      <c r="AM206" s="73"/>
      <c r="AN206" s="73"/>
    </row>
    <row r="207" spans="16:40" ht="15.75" customHeight="1">
      <c r="P207" s="73"/>
      <c r="Q207" s="73"/>
      <c r="R207" s="73"/>
      <c r="S207" s="73"/>
      <c r="T207" s="73"/>
      <c r="U207" s="73"/>
      <c r="V207" s="73"/>
      <c r="W207" s="73"/>
      <c r="X207" s="73"/>
      <c r="Y207" s="73"/>
      <c r="Z207" s="73"/>
      <c r="AA207" s="73"/>
      <c r="AB207" s="73"/>
      <c r="AC207" s="73"/>
      <c r="AD207" s="73"/>
      <c r="AE207" s="73"/>
      <c r="AF207" s="73"/>
      <c r="AG207" s="73"/>
      <c r="AH207" s="73"/>
      <c r="AI207" s="73"/>
      <c r="AJ207" s="73"/>
      <c r="AK207" s="73"/>
      <c r="AL207" s="73"/>
      <c r="AM207" s="73"/>
      <c r="AN207" s="73"/>
    </row>
    <row r="208" spans="16:40" ht="15.75" customHeight="1">
      <c r="P208" s="73"/>
      <c r="Q208" s="73"/>
      <c r="R208" s="73"/>
      <c r="S208" s="73"/>
      <c r="T208" s="73"/>
      <c r="U208" s="73"/>
      <c r="V208" s="73"/>
      <c r="W208" s="73"/>
      <c r="X208" s="73"/>
      <c r="Y208" s="73"/>
      <c r="Z208" s="73"/>
      <c r="AA208" s="73"/>
      <c r="AB208" s="73"/>
      <c r="AC208" s="73"/>
      <c r="AD208" s="73"/>
      <c r="AE208" s="73"/>
      <c r="AF208" s="73"/>
      <c r="AG208" s="73"/>
      <c r="AH208" s="73"/>
      <c r="AI208" s="73"/>
      <c r="AJ208" s="73"/>
      <c r="AK208" s="73"/>
      <c r="AL208" s="73"/>
      <c r="AM208" s="73"/>
      <c r="AN208" s="73"/>
    </row>
    <row r="209" spans="16:40" ht="15.75" customHeight="1">
      <c r="P209" s="73"/>
      <c r="Q209" s="73"/>
      <c r="R209" s="73"/>
      <c r="S209" s="73"/>
      <c r="T209" s="73"/>
      <c r="U209" s="73"/>
      <c r="V209" s="73"/>
      <c r="W209" s="73"/>
      <c r="X209" s="73"/>
      <c r="Y209" s="73"/>
      <c r="Z209" s="73"/>
      <c r="AA209" s="73"/>
      <c r="AB209" s="73"/>
      <c r="AC209" s="73"/>
      <c r="AD209" s="73"/>
      <c r="AE209" s="73"/>
      <c r="AF209" s="73"/>
      <c r="AG209" s="73"/>
      <c r="AH209" s="73"/>
      <c r="AI209" s="73"/>
      <c r="AJ209" s="73"/>
      <c r="AK209" s="73"/>
      <c r="AL209" s="73"/>
      <c r="AM209" s="73"/>
      <c r="AN209" s="73"/>
    </row>
    <row r="210" spans="16:40" ht="15.75" customHeight="1">
      <c r="P210" s="73"/>
      <c r="Q210" s="73"/>
      <c r="R210" s="73"/>
      <c r="S210" s="73"/>
      <c r="T210" s="73"/>
      <c r="U210" s="73"/>
      <c r="V210" s="73"/>
      <c r="W210" s="73"/>
      <c r="X210" s="73"/>
      <c r="Y210" s="73"/>
      <c r="Z210" s="73"/>
      <c r="AA210" s="73"/>
      <c r="AB210" s="73"/>
      <c r="AC210" s="73"/>
      <c r="AD210" s="73"/>
      <c r="AE210" s="73"/>
      <c r="AF210" s="73"/>
      <c r="AG210" s="73"/>
      <c r="AH210" s="73"/>
      <c r="AI210" s="73"/>
      <c r="AJ210" s="73"/>
      <c r="AK210" s="73"/>
      <c r="AL210" s="73"/>
      <c r="AM210" s="73"/>
      <c r="AN210" s="73"/>
    </row>
    <row r="211" spans="16:40" ht="15.75" customHeight="1">
      <c r="P211" s="73"/>
      <c r="Q211" s="73"/>
      <c r="R211" s="73"/>
      <c r="S211" s="73"/>
      <c r="T211" s="73"/>
      <c r="U211" s="73"/>
      <c r="V211" s="73"/>
      <c r="W211" s="73"/>
      <c r="X211" s="73"/>
      <c r="Y211" s="73"/>
      <c r="Z211" s="73"/>
      <c r="AA211" s="73"/>
      <c r="AB211" s="73"/>
      <c r="AC211" s="73"/>
      <c r="AD211" s="73"/>
      <c r="AE211" s="73"/>
      <c r="AF211" s="73"/>
      <c r="AG211" s="73"/>
      <c r="AH211" s="73"/>
      <c r="AI211" s="73"/>
      <c r="AJ211" s="73"/>
      <c r="AK211" s="73"/>
      <c r="AL211" s="73"/>
      <c r="AM211" s="73"/>
      <c r="AN211" s="73"/>
    </row>
    <row r="212" spans="16:40" ht="15.75" customHeight="1">
      <c r="P212" s="73"/>
      <c r="Q212" s="73"/>
      <c r="R212" s="73"/>
      <c r="S212" s="73"/>
      <c r="T212" s="73"/>
      <c r="U212" s="73"/>
      <c r="V212" s="73"/>
      <c r="W212" s="73"/>
      <c r="X212" s="73"/>
      <c r="Y212" s="73"/>
      <c r="Z212" s="73"/>
      <c r="AA212" s="73"/>
      <c r="AB212" s="73"/>
      <c r="AC212" s="73"/>
      <c r="AD212" s="73"/>
      <c r="AE212" s="73"/>
      <c r="AF212" s="73"/>
      <c r="AG212" s="73"/>
      <c r="AH212" s="73"/>
      <c r="AI212" s="73"/>
      <c r="AJ212" s="73"/>
      <c r="AK212" s="73"/>
      <c r="AL212" s="73"/>
      <c r="AM212" s="73"/>
      <c r="AN212" s="73"/>
    </row>
    <row r="213" spans="16:40" ht="15.75" customHeight="1">
      <c r="P213" s="73"/>
      <c r="Q213" s="73"/>
      <c r="R213" s="73"/>
      <c r="S213" s="73"/>
      <c r="T213" s="73"/>
      <c r="U213" s="73"/>
      <c r="V213" s="73"/>
      <c r="W213" s="73"/>
      <c r="X213" s="73"/>
      <c r="Y213" s="73"/>
      <c r="Z213" s="73"/>
      <c r="AA213" s="73"/>
      <c r="AB213" s="73"/>
      <c r="AC213" s="73"/>
      <c r="AD213" s="73"/>
      <c r="AE213" s="73"/>
      <c r="AF213" s="73"/>
      <c r="AG213" s="73"/>
      <c r="AH213" s="73"/>
      <c r="AI213" s="73"/>
      <c r="AJ213" s="73"/>
      <c r="AK213" s="73"/>
      <c r="AL213" s="73"/>
      <c r="AM213" s="73"/>
      <c r="AN213" s="73"/>
    </row>
    <row r="214" spans="16:40" ht="15.75" customHeight="1">
      <c r="P214" s="73"/>
      <c r="Q214" s="73"/>
      <c r="R214" s="73"/>
      <c r="S214" s="73"/>
      <c r="T214" s="73"/>
      <c r="U214" s="73"/>
      <c r="V214" s="73"/>
      <c r="W214" s="73"/>
      <c r="X214" s="73"/>
      <c r="Y214" s="73"/>
      <c r="Z214" s="73"/>
      <c r="AA214" s="73"/>
      <c r="AB214" s="73"/>
      <c r="AC214" s="73"/>
      <c r="AD214" s="73"/>
      <c r="AE214" s="73"/>
      <c r="AF214" s="73"/>
      <c r="AG214" s="73"/>
      <c r="AH214" s="73"/>
      <c r="AI214" s="73"/>
      <c r="AJ214" s="73"/>
      <c r="AK214" s="73"/>
      <c r="AL214" s="73"/>
      <c r="AM214" s="73"/>
      <c r="AN214" s="73"/>
    </row>
    <row r="215" spans="16:40" ht="15.75" customHeight="1">
      <c r="P215" s="73"/>
      <c r="Q215" s="73"/>
      <c r="R215" s="73"/>
      <c r="S215" s="73"/>
      <c r="T215" s="73"/>
      <c r="U215" s="73"/>
      <c r="V215" s="73"/>
      <c r="W215" s="73"/>
      <c r="X215" s="73"/>
      <c r="Y215" s="73"/>
      <c r="Z215" s="73"/>
      <c r="AA215" s="73"/>
      <c r="AB215" s="73"/>
      <c r="AC215" s="73"/>
      <c r="AD215" s="73"/>
      <c r="AE215" s="73"/>
      <c r="AF215" s="73"/>
      <c r="AG215" s="73"/>
      <c r="AH215" s="73"/>
      <c r="AI215" s="73"/>
      <c r="AJ215" s="73"/>
      <c r="AK215" s="73"/>
      <c r="AL215" s="73"/>
      <c r="AM215" s="73"/>
      <c r="AN215" s="73"/>
    </row>
    <row r="216" spans="16:40" ht="15.75" customHeight="1">
      <c r="P216" s="73"/>
      <c r="Q216" s="73"/>
      <c r="R216" s="73"/>
      <c r="S216" s="73"/>
      <c r="T216" s="73"/>
      <c r="U216" s="73"/>
      <c r="V216" s="73"/>
      <c r="W216" s="73"/>
      <c r="X216" s="73"/>
      <c r="Y216" s="73"/>
      <c r="Z216" s="73"/>
      <c r="AA216" s="73"/>
      <c r="AB216" s="73"/>
      <c r="AC216" s="73"/>
      <c r="AD216" s="73"/>
      <c r="AE216" s="73"/>
      <c r="AF216" s="73"/>
      <c r="AG216" s="73"/>
      <c r="AH216" s="73"/>
      <c r="AI216" s="73"/>
      <c r="AJ216" s="73"/>
      <c r="AK216" s="73"/>
      <c r="AL216" s="73"/>
      <c r="AM216" s="73"/>
      <c r="AN216" s="73"/>
    </row>
    <row r="217" spans="16:40" ht="15.75" customHeight="1">
      <c r="P217" s="73"/>
      <c r="Q217" s="73"/>
      <c r="R217" s="73"/>
      <c r="S217" s="73"/>
      <c r="T217" s="73"/>
      <c r="U217" s="73"/>
      <c r="V217" s="73"/>
      <c r="W217" s="73"/>
      <c r="X217" s="73"/>
      <c r="Y217" s="73"/>
      <c r="Z217" s="73"/>
      <c r="AA217" s="73"/>
      <c r="AB217" s="73"/>
      <c r="AC217" s="73"/>
      <c r="AD217" s="73"/>
      <c r="AE217" s="73"/>
      <c r="AF217" s="73"/>
      <c r="AG217" s="73"/>
      <c r="AH217" s="73"/>
      <c r="AI217" s="73"/>
      <c r="AJ217" s="73"/>
      <c r="AK217" s="73"/>
      <c r="AL217" s="73"/>
      <c r="AM217" s="73"/>
      <c r="AN217" s="73"/>
    </row>
    <row r="218" spans="16:40" ht="15.75" customHeight="1">
      <c r="P218" s="73"/>
      <c r="Q218" s="73"/>
      <c r="R218" s="73"/>
      <c r="S218" s="73"/>
      <c r="T218" s="73"/>
      <c r="U218" s="73"/>
      <c r="V218" s="73"/>
      <c r="W218" s="73"/>
      <c r="X218" s="73"/>
      <c r="Y218" s="73"/>
      <c r="Z218" s="73"/>
      <c r="AA218" s="73"/>
      <c r="AB218" s="73"/>
      <c r="AC218" s="73"/>
      <c r="AD218" s="73"/>
      <c r="AE218" s="73"/>
      <c r="AF218" s="73"/>
      <c r="AG218" s="73"/>
      <c r="AH218" s="73"/>
      <c r="AI218" s="73"/>
      <c r="AJ218" s="73"/>
      <c r="AK218" s="73"/>
      <c r="AL218" s="73"/>
      <c r="AM218" s="73"/>
      <c r="AN218" s="73"/>
    </row>
    <row r="219" spans="16:40" ht="15.75" customHeight="1">
      <c r="P219" s="73"/>
      <c r="Q219" s="73"/>
      <c r="R219" s="73"/>
      <c r="S219" s="73"/>
      <c r="T219" s="73"/>
      <c r="U219" s="73"/>
      <c r="V219" s="73"/>
      <c r="W219" s="73"/>
      <c r="X219" s="73"/>
      <c r="Y219" s="73"/>
      <c r="Z219" s="73"/>
      <c r="AA219" s="73"/>
      <c r="AB219" s="73"/>
      <c r="AC219" s="73"/>
      <c r="AD219" s="73"/>
      <c r="AE219" s="73"/>
      <c r="AF219" s="73"/>
      <c r="AG219" s="73"/>
      <c r="AH219" s="73"/>
      <c r="AI219" s="73"/>
      <c r="AJ219" s="73"/>
      <c r="AK219" s="73"/>
      <c r="AL219" s="73"/>
      <c r="AM219" s="73"/>
      <c r="AN219" s="73"/>
    </row>
    <row r="220" spans="16:40" ht="15.75" customHeight="1">
      <c r="P220" s="73"/>
      <c r="Q220" s="73"/>
      <c r="R220" s="73"/>
      <c r="S220" s="73"/>
      <c r="T220" s="73"/>
      <c r="U220" s="73"/>
      <c r="V220" s="73"/>
      <c r="W220" s="73"/>
      <c r="X220" s="73"/>
      <c r="Y220" s="73"/>
      <c r="Z220" s="73"/>
      <c r="AA220" s="73"/>
      <c r="AB220" s="73"/>
      <c r="AC220" s="73"/>
      <c r="AD220" s="73"/>
      <c r="AE220" s="73"/>
      <c r="AF220" s="73"/>
      <c r="AG220" s="73"/>
      <c r="AH220" s="73"/>
      <c r="AI220" s="73"/>
      <c r="AJ220" s="73"/>
      <c r="AK220" s="73"/>
      <c r="AL220" s="73"/>
      <c r="AM220" s="73"/>
      <c r="AN220" s="73"/>
    </row>
    <row r="221" spans="16:40" ht="15.75" customHeight="1">
      <c r="P221" s="73"/>
      <c r="Q221" s="73"/>
      <c r="R221" s="73"/>
      <c r="S221" s="73"/>
      <c r="T221" s="73"/>
      <c r="U221" s="73"/>
      <c r="V221" s="73"/>
      <c r="W221" s="73"/>
      <c r="X221" s="73"/>
      <c r="Y221" s="73"/>
      <c r="Z221" s="73"/>
      <c r="AA221" s="73"/>
      <c r="AB221" s="73"/>
      <c r="AC221" s="73"/>
      <c r="AD221" s="73"/>
      <c r="AE221" s="73"/>
      <c r="AF221" s="73"/>
      <c r="AG221" s="73"/>
      <c r="AH221" s="73"/>
      <c r="AI221" s="73"/>
      <c r="AJ221" s="73"/>
      <c r="AK221" s="73"/>
      <c r="AL221" s="73"/>
      <c r="AM221" s="73"/>
      <c r="AN221" s="73"/>
    </row>
    <row r="222" spans="16:40" ht="15.75" customHeight="1">
      <c r="P222" s="73"/>
      <c r="Q222" s="73"/>
      <c r="R222" s="73"/>
      <c r="S222" s="73"/>
      <c r="T222" s="73"/>
      <c r="U222" s="73"/>
      <c r="V222" s="73"/>
      <c r="W222" s="73"/>
      <c r="X222" s="73"/>
      <c r="Y222" s="73"/>
      <c r="Z222" s="73"/>
      <c r="AA222" s="73"/>
      <c r="AB222" s="73"/>
      <c r="AC222" s="73"/>
      <c r="AD222" s="73"/>
      <c r="AE222" s="73"/>
      <c r="AF222" s="73"/>
      <c r="AG222" s="73"/>
      <c r="AH222" s="73"/>
      <c r="AI222" s="73"/>
      <c r="AJ222" s="73"/>
      <c r="AK222" s="73"/>
      <c r="AL222" s="73"/>
      <c r="AM222" s="73"/>
      <c r="AN222" s="73"/>
    </row>
    <row r="223" spans="16:40" ht="15.75" customHeight="1">
      <c r="P223" s="73"/>
      <c r="Q223" s="73"/>
      <c r="R223" s="73"/>
      <c r="S223" s="73"/>
      <c r="T223" s="73"/>
      <c r="U223" s="73"/>
      <c r="V223" s="73"/>
      <c r="W223" s="73"/>
      <c r="X223" s="73"/>
      <c r="Y223" s="73"/>
      <c r="Z223" s="73"/>
      <c r="AA223" s="73"/>
      <c r="AB223" s="73"/>
      <c r="AC223" s="73"/>
      <c r="AD223" s="73"/>
      <c r="AE223" s="73"/>
      <c r="AF223" s="73"/>
      <c r="AG223" s="73"/>
      <c r="AH223" s="73"/>
      <c r="AI223" s="73"/>
      <c r="AJ223" s="73"/>
      <c r="AK223" s="73"/>
      <c r="AL223" s="73"/>
      <c r="AM223" s="73"/>
      <c r="AN223" s="73"/>
    </row>
    <row r="224" spans="16:40" ht="15.75" customHeight="1">
      <c r="P224" s="73"/>
      <c r="Q224" s="73"/>
      <c r="R224" s="73"/>
      <c r="S224" s="73"/>
      <c r="T224" s="73"/>
      <c r="U224" s="73"/>
      <c r="V224" s="73"/>
      <c r="W224" s="73"/>
      <c r="X224" s="73"/>
      <c r="Y224" s="73"/>
      <c r="Z224" s="73"/>
      <c r="AA224" s="73"/>
      <c r="AB224" s="73"/>
      <c r="AC224" s="73"/>
      <c r="AD224" s="73"/>
      <c r="AE224" s="73"/>
      <c r="AF224" s="73"/>
      <c r="AG224" s="73"/>
      <c r="AH224" s="73"/>
      <c r="AI224" s="73"/>
      <c r="AJ224" s="73"/>
      <c r="AK224" s="73"/>
      <c r="AL224" s="73"/>
      <c r="AM224" s="73"/>
      <c r="AN224" s="73"/>
    </row>
    <row r="225" spans="16:40" ht="15.75" customHeight="1">
      <c r="P225" s="73"/>
      <c r="Q225" s="73"/>
      <c r="R225" s="73"/>
      <c r="S225" s="73"/>
      <c r="T225" s="73"/>
      <c r="U225" s="73"/>
      <c r="V225" s="73"/>
      <c r="W225" s="73"/>
      <c r="X225" s="73"/>
      <c r="Y225" s="73"/>
      <c r="Z225" s="73"/>
      <c r="AA225" s="73"/>
      <c r="AB225" s="73"/>
      <c r="AC225" s="73"/>
      <c r="AD225" s="73"/>
      <c r="AE225" s="73"/>
      <c r="AF225" s="73"/>
      <c r="AG225" s="73"/>
      <c r="AH225" s="73"/>
      <c r="AI225" s="73"/>
      <c r="AJ225" s="73"/>
      <c r="AK225" s="73"/>
      <c r="AL225" s="73"/>
      <c r="AM225" s="73"/>
      <c r="AN225" s="73"/>
    </row>
    <row r="226" spans="16:40" ht="15.75" customHeight="1">
      <c r="P226" s="73"/>
      <c r="Q226" s="73"/>
      <c r="R226" s="73"/>
      <c r="S226" s="73"/>
      <c r="T226" s="73"/>
      <c r="U226" s="73"/>
      <c r="V226" s="73"/>
      <c r="W226" s="73"/>
      <c r="X226" s="73"/>
      <c r="Y226" s="73"/>
      <c r="Z226" s="73"/>
      <c r="AA226" s="73"/>
      <c r="AB226" s="73"/>
      <c r="AC226" s="73"/>
      <c r="AD226" s="73"/>
      <c r="AE226" s="73"/>
      <c r="AF226" s="73"/>
      <c r="AG226" s="73"/>
      <c r="AH226" s="73"/>
      <c r="AI226" s="73"/>
      <c r="AJ226" s="73"/>
      <c r="AK226" s="73"/>
      <c r="AL226" s="73"/>
      <c r="AM226" s="73"/>
      <c r="AN226" s="73"/>
    </row>
    <row r="227" spans="16:40" ht="15.75" customHeight="1"/>
    <row r="228" spans="16:40" ht="15.75" customHeight="1"/>
    <row r="229" spans="16:40" ht="15.75" customHeight="1"/>
    <row r="230" spans="16:40" ht="15.75" customHeight="1"/>
    <row r="231" spans="16:40" ht="15.75" customHeight="1"/>
    <row r="232" spans="16:40" ht="15.75" customHeight="1"/>
    <row r="233" spans="16:40" ht="15.75" customHeight="1"/>
    <row r="234" spans="16:40" ht="15.75" customHeight="1"/>
    <row r="235" spans="16:40" ht="15.75" customHeight="1"/>
    <row r="236" spans="16:40" ht="15.75" customHeight="1"/>
    <row r="237" spans="16:40" ht="15.75" customHeight="1"/>
    <row r="238" spans="16:40" ht="15.75" customHeight="1"/>
    <row r="239" spans="16:40" ht="15.75" customHeight="1"/>
    <row r="240" spans="16: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customSheetViews>
    <customSheetView guid="{F49106C4-176D-43CD-80B3-0681A8E4FB7F}" filter="1" showAutoFilter="1">
      <pageMargins left="0.7" right="0.7" top="0.75" bottom="0.75" header="0.3" footer="0.3"/>
      <autoFilter ref="A2:AL27" xr:uid="{265FA12F-78AC-4AB6-9540-0166C527B961}"/>
      <extLst>
        <ext uri="GoogleSheetsCustomDataVersion1">
          <go:sheetsCustomData xmlns:go="http://customooxmlschemas.google.com/" filterViewId="1952193315"/>
        </ext>
      </extLst>
    </customSheetView>
  </customSheetViews>
  <mergeCells count="18">
    <mergeCell ref="AN1:AN2"/>
    <mergeCell ref="A3:A10"/>
    <mergeCell ref="A23:A26"/>
    <mergeCell ref="B23:B26"/>
    <mergeCell ref="C23:C24"/>
    <mergeCell ref="C25:C26"/>
    <mergeCell ref="B3:B10"/>
    <mergeCell ref="C4:C5"/>
    <mergeCell ref="C6:C10"/>
    <mergeCell ref="A11:A22"/>
    <mergeCell ref="B11:B22"/>
    <mergeCell ref="C11:C14"/>
    <mergeCell ref="C16:C21"/>
    <mergeCell ref="A1:G1"/>
    <mergeCell ref="H1:O1"/>
    <mergeCell ref="P1:W1"/>
    <mergeCell ref="X1:AE1"/>
    <mergeCell ref="AF1:AM1"/>
  </mergeCells>
  <conditionalFormatting sqref="M7:M9">
    <cfRule type="containsText" dxfId="95" priority="1" operator="containsText" text="Subestimado">
      <formula>NOT(ISERROR(SEARCH(("Subestimado"),(M7))))</formula>
    </cfRule>
  </conditionalFormatting>
  <conditionalFormatting sqref="M7:M9">
    <cfRule type="containsText" dxfId="94" priority="2" operator="containsText" text="Crítico">
      <formula>NOT(ISERROR(SEARCH(("Crítico"),(M7))))</formula>
    </cfRule>
  </conditionalFormatting>
  <conditionalFormatting sqref="M7:M9">
    <cfRule type="containsText" dxfId="93" priority="3" operator="containsText" text="Riesgo">
      <formula>NOT(ISERROR(SEARCH(("Riesgo"),(M7))))</formula>
    </cfRule>
  </conditionalFormatting>
  <conditionalFormatting sqref="M7:M9">
    <cfRule type="containsText" dxfId="92" priority="4" operator="containsText" text="Adecuado">
      <formula>NOT(ISERROR(SEARCH(("Adecuado"),(M7))))</formula>
    </cfRule>
  </conditionalFormatting>
  <conditionalFormatting sqref="M7:M9">
    <cfRule type="containsText" dxfId="91" priority="5" operator="containsText" text="Óptimo">
      <formula>NOT(ISERROR(SEARCH(("Óptimo"),(M7))))</formula>
    </cfRule>
  </conditionalFormatting>
  <conditionalFormatting sqref="M18">
    <cfRule type="containsText" dxfId="90" priority="6" operator="containsText" text="Subestimado">
      <formula>NOT(ISERROR(SEARCH(("Subestimado"),(M18))))</formula>
    </cfRule>
  </conditionalFormatting>
  <conditionalFormatting sqref="M18">
    <cfRule type="containsText" dxfId="89" priority="7" operator="containsText" text="Crítico">
      <formula>NOT(ISERROR(SEARCH(("Crítico"),(M18))))</formula>
    </cfRule>
  </conditionalFormatting>
  <conditionalFormatting sqref="M18">
    <cfRule type="containsText" dxfId="88" priority="8" operator="containsText" text="Riesgo">
      <formula>NOT(ISERROR(SEARCH(("Riesgo"),(M18))))</formula>
    </cfRule>
  </conditionalFormatting>
  <conditionalFormatting sqref="M18">
    <cfRule type="containsText" dxfId="87" priority="9" operator="containsText" text="Adecuado">
      <formula>NOT(ISERROR(SEARCH(("Adecuado"),(M18))))</formula>
    </cfRule>
  </conditionalFormatting>
  <conditionalFormatting sqref="M18">
    <cfRule type="containsText" dxfId="86" priority="10" operator="containsText" text="Óptimo">
      <formula>NOT(ISERROR(SEARCH(("Óptimo"),(M18))))</formula>
    </cfRule>
  </conditionalFormatting>
  <conditionalFormatting sqref="M3">
    <cfRule type="containsText" dxfId="85" priority="11" operator="containsText" text="Subestimado">
      <formula>NOT(ISERROR(SEARCH(("Subestimado"),(M3))))</formula>
    </cfRule>
  </conditionalFormatting>
  <conditionalFormatting sqref="M3">
    <cfRule type="containsText" dxfId="84" priority="12" operator="containsText" text="Crítico">
      <formula>NOT(ISERROR(SEARCH(("Crítico"),(M3))))</formula>
    </cfRule>
  </conditionalFormatting>
  <conditionalFormatting sqref="M3">
    <cfRule type="containsText" dxfId="83" priority="13" operator="containsText" text="Riesgo">
      <formula>NOT(ISERROR(SEARCH(("Riesgo"),(M3))))</formula>
    </cfRule>
  </conditionalFormatting>
  <conditionalFormatting sqref="M3">
    <cfRule type="containsText" dxfId="82" priority="14" operator="containsText" text="Adecuado">
      <formula>NOT(ISERROR(SEARCH(("Adecuado"),(M3))))</formula>
    </cfRule>
  </conditionalFormatting>
  <conditionalFormatting sqref="M3">
    <cfRule type="containsText" dxfId="81" priority="15" operator="containsText" text="Óptimo">
      <formula>NOT(ISERROR(SEARCH(("Óptimo"),(M3))))</formula>
    </cfRule>
  </conditionalFormatting>
  <conditionalFormatting sqref="M10">
    <cfRule type="containsText" dxfId="80" priority="16" operator="containsText" text="Subestimado">
      <formula>NOT(ISERROR(SEARCH(("Subestimado"),(M10))))</formula>
    </cfRule>
  </conditionalFormatting>
  <conditionalFormatting sqref="M10">
    <cfRule type="containsText" dxfId="79" priority="17" operator="containsText" text="Crítico">
      <formula>NOT(ISERROR(SEARCH(("Crítico"),(M10))))</formula>
    </cfRule>
  </conditionalFormatting>
  <conditionalFormatting sqref="M10">
    <cfRule type="containsText" dxfId="78" priority="18" operator="containsText" text="Riesgo">
      <formula>NOT(ISERROR(SEARCH(("Riesgo"),(M10))))</formula>
    </cfRule>
  </conditionalFormatting>
  <conditionalFormatting sqref="M10">
    <cfRule type="containsText" dxfId="77" priority="19" operator="containsText" text="Adecuado">
      <formula>NOT(ISERROR(SEARCH(("Adecuado"),(M10))))</formula>
    </cfRule>
  </conditionalFormatting>
  <conditionalFormatting sqref="M10">
    <cfRule type="containsText" dxfId="76" priority="20" operator="containsText" text="Óptimo">
      <formula>NOT(ISERROR(SEARCH(("Óptimo"),(M10))))</formula>
    </cfRule>
  </conditionalFormatting>
  <conditionalFormatting sqref="M25">
    <cfRule type="containsText" dxfId="75" priority="21" operator="containsText" text="Subestimado">
      <formula>NOT(ISERROR(SEARCH(("Subestimado"),(M25))))</formula>
    </cfRule>
  </conditionalFormatting>
  <conditionalFormatting sqref="M25">
    <cfRule type="containsText" dxfId="74" priority="22" operator="containsText" text="Crítico">
      <formula>NOT(ISERROR(SEARCH(("Crítico"),(M25))))</formula>
    </cfRule>
  </conditionalFormatting>
  <conditionalFormatting sqref="M25">
    <cfRule type="containsText" dxfId="73" priority="23" operator="containsText" text="Riesgo">
      <formula>NOT(ISERROR(SEARCH(("Riesgo"),(M25))))</formula>
    </cfRule>
  </conditionalFormatting>
  <conditionalFormatting sqref="M25">
    <cfRule type="containsText" dxfId="72" priority="24" operator="containsText" text="Adecuado">
      <formula>NOT(ISERROR(SEARCH(("Adecuado"),(M25))))</formula>
    </cfRule>
  </conditionalFormatting>
  <conditionalFormatting sqref="M25">
    <cfRule type="containsText" dxfId="71" priority="25" operator="containsText" text="Óptimo">
      <formula>NOT(ISERROR(SEARCH(("Óptimo"),(M25))))</formula>
    </cfRule>
  </conditionalFormatting>
  <conditionalFormatting sqref="M12">
    <cfRule type="containsText" dxfId="70" priority="26" operator="containsText" text="Subestimado">
      <formula>NOT(ISERROR(SEARCH(("Subestimado"),(M12))))</formula>
    </cfRule>
  </conditionalFormatting>
  <conditionalFormatting sqref="M12">
    <cfRule type="containsText" dxfId="69" priority="27" operator="containsText" text="Crítico">
      <formula>NOT(ISERROR(SEARCH(("Crítico"),(M12))))</formula>
    </cfRule>
  </conditionalFormatting>
  <conditionalFormatting sqref="M12">
    <cfRule type="containsText" dxfId="68" priority="28" operator="containsText" text="Riesgo">
      <formula>NOT(ISERROR(SEARCH(("Riesgo"),(M12))))</formula>
    </cfRule>
  </conditionalFormatting>
  <conditionalFormatting sqref="M12">
    <cfRule type="containsText" dxfId="67" priority="29" operator="containsText" text="Adecuado">
      <formula>NOT(ISERROR(SEARCH(("Adecuado"),(M12))))</formula>
    </cfRule>
  </conditionalFormatting>
  <conditionalFormatting sqref="M12">
    <cfRule type="containsText" dxfId="66" priority="30" operator="containsText" text="Óptimo">
      <formula>NOT(ISERROR(SEARCH(("Óptimo"),(M12))))</formula>
    </cfRule>
  </conditionalFormatting>
  <conditionalFormatting sqref="M14">
    <cfRule type="containsText" dxfId="65" priority="31" operator="containsText" text="Subestimado">
      <formula>NOT(ISERROR(SEARCH(("Subestimado"),(M14))))</formula>
    </cfRule>
  </conditionalFormatting>
  <conditionalFormatting sqref="M14">
    <cfRule type="containsText" dxfId="64" priority="32" operator="containsText" text="Crítico">
      <formula>NOT(ISERROR(SEARCH(("Crítico"),(M14))))</formula>
    </cfRule>
  </conditionalFormatting>
  <conditionalFormatting sqref="M14">
    <cfRule type="containsText" dxfId="63" priority="33" operator="containsText" text="Riesgo">
      <formula>NOT(ISERROR(SEARCH(("Riesgo"),(M14))))</formula>
    </cfRule>
  </conditionalFormatting>
  <conditionalFormatting sqref="M14">
    <cfRule type="containsText" dxfId="62" priority="34" operator="containsText" text="Adecuado">
      <formula>NOT(ISERROR(SEARCH(("Adecuado"),(M14))))</formula>
    </cfRule>
  </conditionalFormatting>
  <conditionalFormatting sqref="M14">
    <cfRule type="containsText" dxfId="61" priority="35" operator="containsText" text="Óptimo">
      <formula>NOT(ISERROR(SEARCH(("Óptimo"),(M14))))</formula>
    </cfRule>
  </conditionalFormatting>
  <conditionalFormatting sqref="M15:M16">
    <cfRule type="containsText" dxfId="60" priority="36" operator="containsText" text="Subestimado">
      <formula>NOT(ISERROR(SEARCH(("Subestimado"),(M15))))</formula>
    </cfRule>
  </conditionalFormatting>
  <conditionalFormatting sqref="M15:M16">
    <cfRule type="containsText" dxfId="59" priority="37" operator="containsText" text="Crítico">
      <formula>NOT(ISERROR(SEARCH(("Crítico"),(M15))))</formula>
    </cfRule>
  </conditionalFormatting>
  <conditionalFormatting sqref="M15:M16">
    <cfRule type="containsText" dxfId="58" priority="38" operator="containsText" text="Riesgo">
      <formula>NOT(ISERROR(SEARCH(("Riesgo"),(M15))))</formula>
    </cfRule>
  </conditionalFormatting>
  <conditionalFormatting sqref="M15:M16">
    <cfRule type="containsText" dxfId="57" priority="39" operator="containsText" text="Adecuado">
      <formula>NOT(ISERROR(SEARCH(("Adecuado"),(M15))))</formula>
    </cfRule>
  </conditionalFormatting>
  <conditionalFormatting sqref="M15:M16">
    <cfRule type="containsText" dxfId="56" priority="40" operator="containsText" text="Óptimo">
      <formula>NOT(ISERROR(SEARCH(("Óptimo"),(M15))))</formula>
    </cfRule>
  </conditionalFormatting>
  <conditionalFormatting sqref="M5">
    <cfRule type="containsText" dxfId="55" priority="41" operator="containsText" text="Subestimado">
      <formula>NOT(ISERROR(SEARCH(("Subestimado"),(M5))))</formula>
    </cfRule>
  </conditionalFormatting>
  <conditionalFormatting sqref="M5">
    <cfRule type="containsText" dxfId="54" priority="42" operator="containsText" text="Crítico">
      <formula>NOT(ISERROR(SEARCH(("Crítico"),(M5))))</formula>
    </cfRule>
  </conditionalFormatting>
  <conditionalFormatting sqref="M5">
    <cfRule type="containsText" dxfId="53" priority="43" operator="containsText" text="Riesgo">
      <formula>NOT(ISERROR(SEARCH(("Riesgo"),(M5))))</formula>
    </cfRule>
  </conditionalFormatting>
  <conditionalFormatting sqref="M5">
    <cfRule type="containsText" dxfId="52" priority="44" operator="containsText" text="Adecuado">
      <formula>NOT(ISERROR(SEARCH(("Adecuado"),(M5))))</formula>
    </cfRule>
  </conditionalFormatting>
  <conditionalFormatting sqref="M5">
    <cfRule type="containsText" dxfId="51" priority="45" operator="containsText" text="Óptimo">
      <formula>NOT(ISERROR(SEARCH(("Óptimo"),(M5))))</formula>
    </cfRule>
  </conditionalFormatting>
  <conditionalFormatting sqref="M17">
    <cfRule type="containsText" dxfId="50" priority="46" operator="containsText" text="Subestimado">
      <formula>NOT(ISERROR(SEARCH(("Subestimado"),(M17))))</formula>
    </cfRule>
  </conditionalFormatting>
  <conditionalFormatting sqref="M17">
    <cfRule type="containsText" dxfId="49" priority="47" operator="containsText" text="Crítico">
      <formula>NOT(ISERROR(SEARCH(("Crítico"),(M17))))</formula>
    </cfRule>
  </conditionalFormatting>
  <conditionalFormatting sqref="M17">
    <cfRule type="containsText" dxfId="48" priority="48" operator="containsText" text="Riesgo">
      <formula>NOT(ISERROR(SEARCH(("Riesgo"),(M17))))</formula>
    </cfRule>
  </conditionalFormatting>
  <conditionalFormatting sqref="M17">
    <cfRule type="containsText" dxfId="47" priority="49" operator="containsText" text="Adecuado">
      <formula>NOT(ISERROR(SEARCH(("Adecuado"),(M17))))</formula>
    </cfRule>
  </conditionalFormatting>
  <conditionalFormatting sqref="M17">
    <cfRule type="containsText" dxfId="46" priority="50" operator="containsText" text="Óptimo">
      <formula>NOT(ISERROR(SEARCH(("Óptimo"),(M17))))</formula>
    </cfRule>
  </conditionalFormatting>
  <conditionalFormatting sqref="M23">
    <cfRule type="containsText" dxfId="45" priority="51" operator="containsText" text="Subestimado">
      <formula>NOT(ISERROR(SEARCH(("Subestimado"),(M23))))</formula>
    </cfRule>
  </conditionalFormatting>
  <conditionalFormatting sqref="M23">
    <cfRule type="containsText" dxfId="44" priority="52" operator="containsText" text="Crítico">
      <formula>NOT(ISERROR(SEARCH(("Crítico"),(M23))))</formula>
    </cfRule>
  </conditionalFormatting>
  <conditionalFormatting sqref="M23">
    <cfRule type="containsText" dxfId="43" priority="53" operator="containsText" text="Riesgo">
      <formula>NOT(ISERROR(SEARCH(("Riesgo"),(M23))))</formula>
    </cfRule>
  </conditionalFormatting>
  <conditionalFormatting sqref="M23">
    <cfRule type="containsText" dxfId="42" priority="54" operator="containsText" text="Adecuado">
      <formula>NOT(ISERROR(SEARCH(("Adecuado"),(M23))))</formula>
    </cfRule>
  </conditionalFormatting>
  <conditionalFormatting sqref="M23">
    <cfRule type="containsText" dxfId="41" priority="55" operator="containsText" text="Óptimo">
      <formula>NOT(ISERROR(SEARCH(("Óptimo"),(M23))))</formula>
    </cfRule>
  </conditionalFormatting>
  <conditionalFormatting sqref="M24">
    <cfRule type="containsText" dxfId="40" priority="56" operator="containsText" text="Subestimado">
      <formula>NOT(ISERROR(SEARCH(("Subestimado"),(M24))))</formula>
    </cfRule>
  </conditionalFormatting>
  <conditionalFormatting sqref="M24">
    <cfRule type="containsText" dxfId="39" priority="57" operator="containsText" text="Crítico">
      <formula>NOT(ISERROR(SEARCH(("Crítico"),(M24))))</formula>
    </cfRule>
  </conditionalFormatting>
  <conditionalFormatting sqref="M24">
    <cfRule type="containsText" dxfId="38" priority="58" operator="containsText" text="Riesgo">
      <formula>NOT(ISERROR(SEARCH(("Riesgo"),(M24))))</formula>
    </cfRule>
  </conditionalFormatting>
  <conditionalFormatting sqref="M24">
    <cfRule type="containsText" dxfId="37" priority="59" operator="containsText" text="Adecuado">
      <formula>NOT(ISERROR(SEARCH(("Adecuado"),(M24))))</formula>
    </cfRule>
  </conditionalFormatting>
  <conditionalFormatting sqref="M24">
    <cfRule type="containsText" dxfId="36" priority="60" operator="containsText" text="Óptimo">
      <formula>NOT(ISERROR(SEARCH(("Óptimo"),(M24))))</formula>
    </cfRule>
  </conditionalFormatting>
  <conditionalFormatting sqref="U5">
    <cfRule type="containsText" dxfId="35" priority="61" operator="containsText" text="Subestimado">
      <formula>NOT(ISERROR(SEARCH(("Subestimado"),(U5))))</formula>
    </cfRule>
  </conditionalFormatting>
  <conditionalFormatting sqref="U5">
    <cfRule type="containsText" dxfId="34" priority="62" operator="containsText" text="Crítico">
      <formula>NOT(ISERROR(SEARCH(("Crítico"),(U5))))</formula>
    </cfRule>
  </conditionalFormatting>
  <conditionalFormatting sqref="U5">
    <cfRule type="containsText" dxfId="33" priority="63" operator="containsText" text="Riesgo">
      <formula>NOT(ISERROR(SEARCH(("Riesgo"),(U5))))</formula>
    </cfRule>
  </conditionalFormatting>
  <conditionalFormatting sqref="U5">
    <cfRule type="containsText" dxfId="32" priority="64" operator="containsText" text="Adecuado">
      <formula>NOT(ISERROR(SEARCH(("Adecuado"),(U5))))</formula>
    </cfRule>
  </conditionalFormatting>
  <conditionalFormatting sqref="U5">
    <cfRule type="containsText" dxfId="31" priority="65" operator="containsText" text="Óptimo">
      <formula>NOT(ISERROR(SEARCH(("Óptimo"),(U5))))</formula>
    </cfRule>
  </conditionalFormatting>
  <conditionalFormatting sqref="U14">
    <cfRule type="containsText" dxfId="30" priority="66" operator="containsText" text="Subestimado">
      <formula>NOT(ISERROR(SEARCH(("Subestimado"),(U14))))</formula>
    </cfRule>
  </conditionalFormatting>
  <conditionalFormatting sqref="U14">
    <cfRule type="containsText" dxfId="29" priority="67" operator="containsText" text="Crítico">
      <formula>NOT(ISERROR(SEARCH(("Crítico"),(U14))))</formula>
    </cfRule>
  </conditionalFormatting>
  <conditionalFormatting sqref="U14">
    <cfRule type="containsText" dxfId="28" priority="68" operator="containsText" text="Riesgo">
      <formula>NOT(ISERROR(SEARCH(("Riesgo"),(U14))))</formula>
    </cfRule>
  </conditionalFormatting>
  <conditionalFormatting sqref="U14">
    <cfRule type="containsText" dxfId="27" priority="69" operator="containsText" text="Adecuado">
      <formula>NOT(ISERROR(SEARCH(("Adecuado"),(U14))))</formula>
    </cfRule>
  </conditionalFormatting>
  <conditionalFormatting sqref="U14">
    <cfRule type="containsText" dxfId="26" priority="70" operator="containsText" text="Óptimo">
      <formula>NOT(ISERROR(SEARCH(("Óptimo"),(U14))))</formula>
    </cfRule>
  </conditionalFormatting>
  <conditionalFormatting sqref="U24">
    <cfRule type="containsText" dxfId="25" priority="71" operator="containsText" text="Subestimado">
      <formula>NOT(ISERROR(SEARCH(("Subestimado"),(U24))))</formula>
    </cfRule>
  </conditionalFormatting>
  <conditionalFormatting sqref="U24">
    <cfRule type="containsText" dxfId="24" priority="72" operator="containsText" text="Crítico">
      <formula>NOT(ISERROR(SEARCH(("Crítico"),(U24))))</formula>
    </cfRule>
  </conditionalFormatting>
  <conditionalFormatting sqref="U24">
    <cfRule type="containsText" dxfId="23" priority="73" operator="containsText" text="Riesgo">
      <formula>NOT(ISERROR(SEARCH(("Riesgo"),(U24))))</formula>
    </cfRule>
  </conditionalFormatting>
  <conditionalFormatting sqref="U24">
    <cfRule type="containsText" dxfId="22" priority="74" operator="containsText" text="Adecuado">
      <formula>NOT(ISERROR(SEARCH(("Adecuado"),(U24))))</formula>
    </cfRule>
  </conditionalFormatting>
  <conditionalFormatting sqref="U24">
    <cfRule type="containsText" dxfId="21" priority="75" operator="containsText" text="Óptimo">
      <formula>NOT(ISERROR(SEARCH(("Óptimo"),(U24))))</formula>
    </cfRule>
  </conditionalFormatting>
  <conditionalFormatting sqref="U23">
    <cfRule type="containsText" dxfId="20" priority="76" operator="containsText" text="Subestimado">
      <formula>NOT(ISERROR(SEARCH(("Subestimado"),(U23))))</formula>
    </cfRule>
  </conditionalFormatting>
  <conditionalFormatting sqref="U23">
    <cfRule type="containsText" dxfId="19" priority="77" operator="containsText" text="Crítico">
      <formula>NOT(ISERROR(SEARCH(("Crítico"),(U23))))</formula>
    </cfRule>
  </conditionalFormatting>
  <conditionalFormatting sqref="U23">
    <cfRule type="containsText" dxfId="18" priority="78" operator="containsText" text="Riesgo">
      <formula>NOT(ISERROR(SEARCH(("Riesgo"),(U23))))</formula>
    </cfRule>
  </conditionalFormatting>
  <conditionalFormatting sqref="U23">
    <cfRule type="containsText" dxfId="17" priority="79" operator="containsText" text="Adecuado">
      <formula>NOT(ISERROR(SEARCH(("Adecuado"),(U23))))</formula>
    </cfRule>
  </conditionalFormatting>
  <conditionalFormatting sqref="U23">
    <cfRule type="containsText" dxfId="16" priority="80" operator="containsText" text="Óptimo">
      <formula>NOT(ISERROR(SEARCH(("Óptimo"),(U23))))</formula>
    </cfRule>
  </conditionalFormatting>
  <conditionalFormatting sqref="U18">
    <cfRule type="containsText" dxfId="15" priority="81" operator="containsText" text="Subestimado">
      <formula>NOT(ISERROR(SEARCH(("Subestimado"),(U18))))</formula>
    </cfRule>
  </conditionalFormatting>
  <conditionalFormatting sqref="U18">
    <cfRule type="containsText" dxfId="14" priority="82" operator="containsText" text="Crítico">
      <formula>NOT(ISERROR(SEARCH(("Crítico"),(U18))))</formula>
    </cfRule>
  </conditionalFormatting>
  <conditionalFormatting sqref="U18">
    <cfRule type="containsText" dxfId="13" priority="83" operator="containsText" text="Riesgo">
      <formula>NOT(ISERROR(SEARCH(("Riesgo"),(U18))))</formula>
    </cfRule>
  </conditionalFormatting>
  <conditionalFormatting sqref="U18">
    <cfRule type="containsText" dxfId="12" priority="84" operator="containsText" text="Adecuado">
      <formula>NOT(ISERROR(SEARCH(("Adecuado"),(U18))))</formula>
    </cfRule>
  </conditionalFormatting>
  <conditionalFormatting sqref="U18">
    <cfRule type="containsText" dxfId="11" priority="85" operator="containsText" text="Óptimo">
      <formula>NOT(ISERROR(SEARCH(("Óptimo"),(U18))))</formula>
    </cfRule>
  </conditionalFormatting>
  <conditionalFormatting sqref="U3">
    <cfRule type="containsText" dxfId="10" priority="86" operator="containsText" text="Subestimado">
      <formula>NOT(ISERROR(SEARCH(("Subestimado"),(U3))))</formula>
    </cfRule>
  </conditionalFormatting>
  <conditionalFormatting sqref="U3">
    <cfRule type="containsText" dxfId="9" priority="87" operator="containsText" text="Crítico">
      <formula>NOT(ISERROR(SEARCH(("Crítico"),(U3))))</formula>
    </cfRule>
  </conditionalFormatting>
  <conditionalFormatting sqref="U3">
    <cfRule type="containsText" dxfId="8" priority="88" operator="containsText" text="Riesgo">
      <formula>NOT(ISERROR(SEARCH(("Riesgo"),(U3))))</formula>
    </cfRule>
  </conditionalFormatting>
  <conditionalFormatting sqref="U3">
    <cfRule type="containsText" dxfId="7" priority="89" operator="containsText" text="Adecuado">
      <formula>NOT(ISERROR(SEARCH(("Adecuado"),(U3))))</formula>
    </cfRule>
  </conditionalFormatting>
  <conditionalFormatting sqref="U3">
    <cfRule type="containsText" dxfId="6" priority="90" operator="containsText" text="Óptimo">
      <formula>NOT(ISERROR(SEARCH(("Óptimo"),(U3))))</formula>
    </cfRule>
  </conditionalFormatting>
  <conditionalFormatting sqref="AK3:AK26">
    <cfRule type="cellIs" dxfId="5" priority="91" operator="equal">
      <formula>"óptimo"</formula>
    </cfRule>
  </conditionalFormatting>
  <conditionalFormatting sqref="AK3:AK26">
    <cfRule type="cellIs" dxfId="4" priority="92" operator="equal">
      <formula>"Crítico"</formula>
    </cfRule>
  </conditionalFormatting>
  <conditionalFormatting sqref="AC3:AC14 AC16:AC26">
    <cfRule type="cellIs" dxfId="3" priority="93" operator="equal">
      <formula>"Óptimo"</formula>
    </cfRule>
  </conditionalFormatting>
  <conditionalFormatting sqref="AC3:AC14 AC16:AC26">
    <cfRule type="cellIs" dxfId="2" priority="94" operator="equal">
      <formula>"Riesgo"</formula>
    </cfRule>
  </conditionalFormatting>
  <conditionalFormatting sqref="AC3:AC14 AC16:AC26">
    <cfRule type="cellIs" dxfId="1" priority="95" operator="equal">
      <formula>"Crítico"</formula>
    </cfRule>
  </conditionalFormatting>
  <conditionalFormatting sqref="AC3:AC14 AC16:AC26">
    <cfRule type="cellIs" dxfId="0" priority="96" operator="equal">
      <formula>"Sobrecumplimiento"</formula>
    </cfRule>
  </conditionalFormatting>
  <dataValidations count="4">
    <dataValidation type="list" allowBlank="1" showErrorMessage="1" sqref="AK3:AK26" xr:uid="{00000000-0002-0000-0000-000000000000}">
      <formula1>"Crítico,Óptimo"</formula1>
    </dataValidation>
    <dataValidation type="list" allowBlank="1" showErrorMessage="1" sqref="M3 U3 M5 U5 M14 U14 M18 U18" xr:uid="{00000000-0002-0000-0000-000001000000}">
      <formula1>"Crítico,Riesgo,Óptimo,Adecuado,Subestimado"</formula1>
    </dataValidation>
    <dataValidation type="list" allowBlank="1" showErrorMessage="1" sqref="M7:M10 M12 M15:M17 U23:U24 M23:M25" xr:uid="{00000000-0002-0000-0000-000002000000}">
      <formula1>"Crítico,Riesgo,Óptimo,Adecuado,Sobre"</formula1>
    </dataValidation>
    <dataValidation type="list" allowBlank="1" showErrorMessage="1" sqref="AC3:AC14 AC16:AC26" xr:uid="{00000000-0002-0000-0000-000003000000}">
      <formula1>"Crítico,Riesgo,Óptimo,Sobrecumplimiento"</formula1>
    </dataValidation>
  </dataValidations>
  <hyperlinks>
    <hyperlink ref="AM13" r:id="rId1" xr:uid="{00000000-0004-0000-0000-000000000000}"/>
  </hyperlinks>
  <printOptions horizontalCentered="1" verticalCentered="1"/>
  <pageMargins left="0.23622047244094491" right="0.23622047244094491" top="0.74803149606299213" bottom="0.78740157480314965" header="0" footer="0"/>
  <pageSetup paperSize="5" orientation="landscape"/>
  <headerFooter>
    <oddFooter>&amp;RDPE-FT-012 . V1. Página &amp;P de</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599FA5"/>
    <outlinePr summaryBelow="0" summaryRight="0"/>
  </sheetPr>
  <dimension ref="A1:Z1000"/>
  <sheetViews>
    <sheetView showGridLines="0" tabSelected="1" workbookViewId="0">
      <pane xSplit="9" ySplit="3" topLeftCell="J4" activePane="bottomRight" state="frozen"/>
      <selection pane="topRight" activeCell="J1" sqref="J1"/>
      <selection pane="bottomLeft" activeCell="A4" sqref="A4"/>
      <selection pane="bottomRight" activeCell="I2" sqref="I2:Q2"/>
    </sheetView>
  </sheetViews>
  <sheetFormatPr baseColWidth="10" defaultColWidth="14.42578125" defaultRowHeight="15" customHeight="1"/>
  <cols>
    <col min="1" max="2" width="20.140625" hidden="1" customWidth="1"/>
    <col min="3" max="3" width="16.7109375" customWidth="1"/>
    <col min="4" max="4" width="50.28515625" customWidth="1"/>
    <col min="5" max="6" width="20.85546875" customWidth="1"/>
    <col min="7" max="8" width="11.7109375" customWidth="1"/>
    <col min="9" max="12" width="44.42578125" customWidth="1"/>
    <col min="13" max="14" width="51.42578125" customWidth="1"/>
    <col min="15" max="15" width="57.42578125" customWidth="1"/>
    <col min="16" max="17" width="50.42578125" customWidth="1"/>
  </cols>
  <sheetData>
    <row r="1" spans="1:26" ht="22.5" customHeight="1">
      <c r="A1" s="138" t="s">
        <v>489</v>
      </c>
      <c r="B1" s="121"/>
      <c r="C1" s="121"/>
      <c r="D1" s="121"/>
      <c r="E1" s="121"/>
      <c r="F1" s="121"/>
      <c r="G1" s="121"/>
      <c r="H1" s="121"/>
      <c r="I1" s="121"/>
      <c r="J1" s="121"/>
      <c r="K1" s="121"/>
      <c r="L1" s="121"/>
      <c r="M1" s="121"/>
      <c r="N1" s="121"/>
      <c r="O1" s="121"/>
      <c r="P1" s="121"/>
      <c r="Q1" s="122"/>
      <c r="R1" s="74"/>
      <c r="S1" s="74"/>
      <c r="T1" s="74"/>
      <c r="U1" s="74"/>
      <c r="V1" s="74"/>
      <c r="W1" s="74"/>
      <c r="X1" s="74"/>
      <c r="Y1" s="74"/>
      <c r="Z1" s="74"/>
    </row>
    <row r="2" spans="1:26" ht="57.75" customHeight="1">
      <c r="A2" s="139" t="s">
        <v>490</v>
      </c>
      <c r="B2" s="121"/>
      <c r="C2" s="122"/>
      <c r="D2" s="140" t="s">
        <v>491</v>
      </c>
      <c r="E2" s="121"/>
      <c r="F2" s="121"/>
      <c r="G2" s="121"/>
      <c r="H2" s="122"/>
      <c r="I2" s="141" t="s">
        <v>492</v>
      </c>
      <c r="J2" s="121"/>
      <c r="K2" s="121"/>
      <c r="L2" s="121"/>
      <c r="M2" s="121"/>
      <c r="N2" s="121"/>
      <c r="O2" s="121"/>
      <c r="P2" s="121"/>
      <c r="Q2" s="122"/>
      <c r="R2" s="74"/>
      <c r="S2" s="74"/>
      <c r="T2" s="74"/>
      <c r="U2" s="74"/>
      <c r="V2" s="74"/>
      <c r="W2" s="74"/>
      <c r="X2" s="74"/>
      <c r="Y2" s="74"/>
      <c r="Z2" s="74"/>
    </row>
    <row r="3" spans="1:26" ht="38.25">
      <c r="A3" s="75" t="s">
        <v>6</v>
      </c>
      <c r="B3" s="75" t="s">
        <v>7</v>
      </c>
      <c r="C3" s="75" t="s">
        <v>8</v>
      </c>
      <c r="D3" s="76" t="s">
        <v>493</v>
      </c>
      <c r="E3" s="76" t="s">
        <v>494</v>
      </c>
      <c r="F3" s="76" t="s">
        <v>495</v>
      </c>
      <c r="G3" s="77" t="s">
        <v>496</v>
      </c>
      <c r="H3" s="77" t="s">
        <v>497</v>
      </c>
      <c r="I3" s="3" t="s">
        <v>498</v>
      </c>
      <c r="J3" s="78" t="s">
        <v>499</v>
      </c>
      <c r="K3" s="3" t="s">
        <v>500</v>
      </c>
      <c r="L3" s="78" t="s">
        <v>501</v>
      </c>
      <c r="M3" s="3" t="s">
        <v>502</v>
      </c>
      <c r="N3" s="78" t="s">
        <v>503</v>
      </c>
      <c r="O3" s="3" t="s">
        <v>504</v>
      </c>
      <c r="P3" s="78" t="s">
        <v>505</v>
      </c>
      <c r="Q3" s="3" t="s">
        <v>506</v>
      </c>
      <c r="R3" s="74"/>
      <c r="S3" s="74"/>
      <c r="T3" s="74"/>
      <c r="U3" s="74"/>
      <c r="V3" s="74"/>
      <c r="W3" s="74"/>
      <c r="X3" s="74"/>
      <c r="Y3" s="74"/>
      <c r="Z3" s="74"/>
    </row>
    <row r="4" spans="1:26" ht="91.5" customHeight="1">
      <c r="A4" s="142" t="s">
        <v>29</v>
      </c>
      <c r="B4" s="142" t="s">
        <v>507</v>
      </c>
      <c r="C4" s="143" t="s">
        <v>31</v>
      </c>
      <c r="D4" s="79" t="s">
        <v>508</v>
      </c>
      <c r="E4" s="80" t="s">
        <v>509</v>
      </c>
      <c r="F4" s="80" t="s">
        <v>510</v>
      </c>
      <c r="G4" s="81">
        <v>44197</v>
      </c>
      <c r="H4" s="82">
        <v>44531</v>
      </c>
      <c r="I4" s="80" t="s">
        <v>511</v>
      </c>
      <c r="J4" s="80" t="s">
        <v>512</v>
      </c>
      <c r="K4" s="83" t="s">
        <v>513</v>
      </c>
      <c r="L4" s="83" t="s">
        <v>514</v>
      </c>
      <c r="M4" s="83" t="s">
        <v>515</v>
      </c>
      <c r="N4" s="84" t="s">
        <v>516</v>
      </c>
      <c r="O4" s="84" t="s">
        <v>515</v>
      </c>
      <c r="P4" s="84" t="s">
        <v>516</v>
      </c>
      <c r="Q4" s="83" t="s">
        <v>517</v>
      </c>
      <c r="R4" s="74"/>
      <c r="S4" s="74"/>
      <c r="T4" s="74"/>
      <c r="U4" s="74"/>
      <c r="V4" s="74"/>
      <c r="W4" s="74"/>
      <c r="X4" s="74"/>
      <c r="Y4" s="74"/>
      <c r="Z4" s="74"/>
    </row>
    <row r="5" spans="1:26" ht="54" customHeight="1">
      <c r="A5" s="134"/>
      <c r="B5" s="134"/>
      <c r="C5" s="134"/>
      <c r="D5" s="79" t="s">
        <v>518</v>
      </c>
      <c r="E5" s="80" t="s">
        <v>509</v>
      </c>
      <c r="F5" s="80" t="s">
        <v>510</v>
      </c>
      <c r="G5" s="81">
        <v>44197</v>
      </c>
      <c r="H5" s="82">
        <v>44531</v>
      </c>
      <c r="I5" s="80" t="s">
        <v>519</v>
      </c>
      <c r="J5" s="80" t="s">
        <v>520</v>
      </c>
      <c r="K5" s="83" t="s">
        <v>521</v>
      </c>
      <c r="L5" s="83" t="s">
        <v>522</v>
      </c>
      <c r="M5" s="83" t="s">
        <v>523</v>
      </c>
      <c r="N5" s="84" t="s">
        <v>516</v>
      </c>
      <c r="O5" s="83" t="s">
        <v>515</v>
      </c>
      <c r="P5" s="83" t="s">
        <v>516</v>
      </c>
      <c r="Q5" s="83" t="s">
        <v>524</v>
      </c>
      <c r="R5" s="74"/>
      <c r="S5" s="74"/>
      <c r="T5" s="74"/>
      <c r="U5" s="74"/>
      <c r="V5" s="74"/>
      <c r="W5" s="74"/>
      <c r="X5" s="74"/>
      <c r="Y5" s="74"/>
      <c r="Z5" s="74"/>
    </row>
    <row r="6" spans="1:26" ht="99" customHeight="1">
      <c r="A6" s="134"/>
      <c r="B6" s="134"/>
      <c r="C6" s="134"/>
      <c r="D6" s="79" t="s">
        <v>525</v>
      </c>
      <c r="E6" s="80" t="s">
        <v>509</v>
      </c>
      <c r="F6" s="80" t="s">
        <v>510</v>
      </c>
      <c r="G6" s="81">
        <v>44197</v>
      </c>
      <c r="H6" s="82">
        <v>44531</v>
      </c>
      <c r="I6" s="80" t="s">
        <v>526</v>
      </c>
      <c r="J6" s="80" t="s">
        <v>527</v>
      </c>
      <c r="K6" s="83" t="s">
        <v>528</v>
      </c>
      <c r="L6" s="83" t="s">
        <v>529</v>
      </c>
      <c r="M6" s="83" t="s">
        <v>530</v>
      </c>
      <c r="N6" s="83" t="s">
        <v>531</v>
      </c>
      <c r="O6" s="83" t="s">
        <v>515</v>
      </c>
      <c r="P6" s="83" t="s">
        <v>516</v>
      </c>
      <c r="Q6" s="83" t="s">
        <v>524</v>
      </c>
      <c r="R6" s="74"/>
      <c r="S6" s="74"/>
      <c r="T6" s="74"/>
      <c r="U6" s="74"/>
      <c r="V6" s="74"/>
      <c r="W6" s="74"/>
      <c r="X6" s="74"/>
      <c r="Y6" s="74"/>
      <c r="Z6" s="74"/>
    </row>
    <row r="7" spans="1:26" ht="54" customHeight="1">
      <c r="A7" s="134"/>
      <c r="B7" s="134"/>
      <c r="C7" s="134"/>
      <c r="D7" s="79" t="s">
        <v>532</v>
      </c>
      <c r="E7" s="80" t="s">
        <v>509</v>
      </c>
      <c r="F7" s="80" t="s">
        <v>533</v>
      </c>
      <c r="G7" s="81">
        <v>44211</v>
      </c>
      <c r="H7" s="82">
        <v>44531</v>
      </c>
      <c r="I7" s="80" t="s">
        <v>534</v>
      </c>
      <c r="J7" s="80" t="s">
        <v>535</v>
      </c>
      <c r="K7" s="83" t="s">
        <v>536</v>
      </c>
      <c r="L7" s="83" t="s">
        <v>537</v>
      </c>
      <c r="M7" s="83" t="s">
        <v>538</v>
      </c>
      <c r="N7" s="83" t="s">
        <v>539</v>
      </c>
      <c r="O7" s="83" t="s">
        <v>540</v>
      </c>
      <c r="P7" s="83" t="s">
        <v>541</v>
      </c>
      <c r="Q7" s="83" t="s">
        <v>542</v>
      </c>
      <c r="R7" s="74"/>
      <c r="S7" s="74"/>
      <c r="T7" s="74"/>
      <c r="U7" s="74"/>
      <c r="V7" s="74"/>
      <c r="W7" s="74"/>
      <c r="X7" s="74"/>
      <c r="Y7" s="74"/>
      <c r="Z7" s="74"/>
    </row>
    <row r="8" spans="1:26" ht="54" customHeight="1">
      <c r="A8" s="134"/>
      <c r="B8" s="134"/>
      <c r="C8" s="134"/>
      <c r="D8" s="79" t="s">
        <v>543</v>
      </c>
      <c r="E8" s="80" t="s">
        <v>509</v>
      </c>
      <c r="F8" s="80" t="s">
        <v>533</v>
      </c>
      <c r="G8" s="81">
        <v>44211</v>
      </c>
      <c r="H8" s="82">
        <v>44531</v>
      </c>
      <c r="I8" s="80" t="s">
        <v>544</v>
      </c>
      <c r="J8" s="80" t="s">
        <v>545</v>
      </c>
      <c r="K8" s="83" t="s">
        <v>546</v>
      </c>
      <c r="L8" s="83" t="s">
        <v>547</v>
      </c>
      <c r="M8" s="83" t="s">
        <v>548</v>
      </c>
      <c r="N8" s="83" t="s">
        <v>549</v>
      </c>
      <c r="O8" s="83" t="s">
        <v>550</v>
      </c>
      <c r="P8" s="83" t="s">
        <v>551</v>
      </c>
      <c r="Q8" s="83" t="s">
        <v>552</v>
      </c>
      <c r="R8" s="74"/>
      <c r="S8" s="74"/>
      <c r="T8" s="74"/>
      <c r="U8" s="74"/>
      <c r="V8" s="74"/>
      <c r="W8" s="74"/>
      <c r="X8" s="74"/>
      <c r="Y8" s="74"/>
      <c r="Z8" s="74"/>
    </row>
    <row r="9" spans="1:26" ht="54" customHeight="1">
      <c r="A9" s="134"/>
      <c r="B9" s="134"/>
      <c r="C9" s="134"/>
      <c r="D9" s="79" t="s">
        <v>553</v>
      </c>
      <c r="E9" s="80" t="s">
        <v>509</v>
      </c>
      <c r="F9" s="80" t="s">
        <v>533</v>
      </c>
      <c r="G9" s="81">
        <v>44211</v>
      </c>
      <c r="H9" s="82">
        <v>44531</v>
      </c>
      <c r="I9" s="80" t="s">
        <v>554</v>
      </c>
      <c r="J9" s="80" t="s">
        <v>555</v>
      </c>
      <c r="K9" s="83" t="s">
        <v>556</v>
      </c>
      <c r="L9" s="83" t="s">
        <v>557</v>
      </c>
      <c r="M9" s="83" t="s">
        <v>558</v>
      </c>
      <c r="N9" s="83" t="s">
        <v>559</v>
      </c>
      <c r="O9" s="83" t="s">
        <v>560</v>
      </c>
      <c r="P9" s="83" t="s">
        <v>561</v>
      </c>
      <c r="Q9" s="85" t="s">
        <v>562</v>
      </c>
      <c r="R9" s="74"/>
      <c r="S9" s="74"/>
      <c r="T9" s="74"/>
      <c r="U9" s="74"/>
      <c r="V9" s="74"/>
      <c r="W9" s="74"/>
      <c r="X9" s="74"/>
      <c r="Y9" s="74"/>
      <c r="Z9" s="74"/>
    </row>
    <row r="10" spans="1:26" ht="54" customHeight="1">
      <c r="A10" s="134"/>
      <c r="B10" s="134"/>
      <c r="C10" s="134"/>
      <c r="D10" s="86" t="s">
        <v>563</v>
      </c>
      <c r="E10" s="80" t="s">
        <v>564</v>
      </c>
      <c r="F10" s="80" t="s">
        <v>565</v>
      </c>
      <c r="G10" s="81">
        <v>44211</v>
      </c>
      <c r="H10" s="82">
        <v>44531</v>
      </c>
      <c r="I10" s="80" t="s">
        <v>566</v>
      </c>
      <c r="J10" s="80" t="s">
        <v>567</v>
      </c>
      <c r="K10" s="83" t="s">
        <v>568</v>
      </c>
      <c r="L10" s="83" t="s">
        <v>569</v>
      </c>
      <c r="M10" s="83" t="s">
        <v>570</v>
      </c>
      <c r="N10" s="83" t="s">
        <v>571</v>
      </c>
      <c r="O10" s="83" t="s">
        <v>572</v>
      </c>
      <c r="P10" s="83" t="s">
        <v>573</v>
      </c>
      <c r="Q10" s="85" t="s">
        <v>574</v>
      </c>
      <c r="R10" s="74"/>
      <c r="S10" s="74"/>
      <c r="T10" s="74"/>
      <c r="U10" s="74"/>
      <c r="V10" s="74"/>
      <c r="W10" s="74"/>
      <c r="X10" s="74"/>
      <c r="Y10" s="74"/>
      <c r="Z10" s="74"/>
    </row>
    <row r="11" spans="1:26" ht="54" customHeight="1">
      <c r="A11" s="134"/>
      <c r="B11" s="134"/>
      <c r="C11" s="134"/>
      <c r="D11" s="86" t="s">
        <v>575</v>
      </c>
      <c r="E11" s="80" t="s">
        <v>564</v>
      </c>
      <c r="F11" s="80" t="s">
        <v>565</v>
      </c>
      <c r="G11" s="81">
        <v>44211</v>
      </c>
      <c r="H11" s="82">
        <v>44531</v>
      </c>
      <c r="I11" s="80" t="s">
        <v>576</v>
      </c>
      <c r="J11" s="80" t="s">
        <v>576</v>
      </c>
      <c r="K11" s="83" t="s">
        <v>577</v>
      </c>
      <c r="L11" s="83" t="s">
        <v>578</v>
      </c>
      <c r="M11" s="83" t="s">
        <v>579</v>
      </c>
      <c r="N11" s="83" t="s">
        <v>580</v>
      </c>
      <c r="O11" s="83" t="s">
        <v>581</v>
      </c>
      <c r="P11" s="83" t="s">
        <v>582</v>
      </c>
      <c r="Q11" s="85" t="s">
        <v>583</v>
      </c>
      <c r="R11" s="74"/>
      <c r="S11" s="74"/>
      <c r="T11" s="74"/>
      <c r="U11" s="74"/>
      <c r="V11" s="74"/>
      <c r="W11" s="74"/>
      <c r="X11" s="74"/>
      <c r="Y11" s="74"/>
      <c r="Z11" s="74"/>
    </row>
    <row r="12" spans="1:26" ht="54" customHeight="1">
      <c r="A12" s="134"/>
      <c r="B12" s="134"/>
      <c r="C12" s="134"/>
      <c r="D12" s="86" t="s">
        <v>584</v>
      </c>
      <c r="E12" s="80" t="s">
        <v>564</v>
      </c>
      <c r="F12" s="80" t="s">
        <v>565</v>
      </c>
      <c r="G12" s="81">
        <v>44211</v>
      </c>
      <c r="H12" s="82">
        <v>44531</v>
      </c>
      <c r="I12" s="80" t="s">
        <v>576</v>
      </c>
      <c r="J12" s="80" t="s">
        <v>576</v>
      </c>
      <c r="K12" s="83" t="s">
        <v>585</v>
      </c>
      <c r="L12" s="83" t="s">
        <v>586</v>
      </c>
      <c r="M12" s="83" t="s">
        <v>587</v>
      </c>
      <c r="N12" s="83" t="s">
        <v>588</v>
      </c>
      <c r="O12" s="83" t="s">
        <v>589</v>
      </c>
      <c r="P12" s="83" t="s">
        <v>590</v>
      </c>
      <c r="Q12" s="85" t="s">
        <v>591</v>
      </c>
      <c r="R12" s="74"/>
      <c r="S12" s="74"/>
      <c r="T12" s="74"/>
      <c r="U12" s="74"/>
      <c r="V12" s="74"/>
      <c r="W12" s="74"/>
      <c r="X12" s="74"/>
      <c r="Y12" s="74"/>
      <c r="Z12" s="74"/>
    </row>
    <row r="13" spans="1:26" ht="54" customHeight="1">
      <c r="A13" s="134"/>
      <c r="B13" s="134"/>
      <c r="C13" s="134"/>
      <c r="D13" s="86" t="s">
        <v>592</v>
      </c>
      <c r="E13" s="80" t="s">
        <v>593</v>
      </c>
      <c r="F13" s="80" t="s">
        <v>565</v>
      </c>
      <c r="G13" s="81">
        <v>44197</v>
      </c>
      <c r="H13" s="81">
        <v>44531</v>
      </c>
      <c r="I13" s="80" t="s">
        <v>594</v>
      </c>
      <c r="J13" s="80" t="s">
        <v>595</v>
      </c>
      <c r="K13" s="83" t="s">
        <v>596</v>
      </c>
      <c r="L13" s="83" t="s">
        <v>597</v>
      </c>
      <c r="M13" s="83" t="s">
        <v>598</v>
      </c>
      <c r="N13" s="83" t="s">
        <v>599</v>
      </c>
      <c r="O13" s="83" t="s">
        <v>600</v>
      </c>
      <c r="P13" s="83" t="s">
        <v>601</v>
      </c>
      <c r="Q13" s="83" t="s">
        <v>602</v>
      </c>
      <c r="R13" s="74"/>
      <c r="S13" s="74"/>
      <c r="T13" s="74"/>
      <c r="U13" s="74"/>
      <c r="V13" s="74"/>
      <c r="W13" s="74"/>
      <c r="X13" s="74"/>
      <c r="Y13" s="74"/>
      <c r="Z13" s="74"/>
    </row>
    <row r="14" spans="1:26" ht="54" customHeight="1">
      <c r="A14" s="134"/>
      <c r="B14" s="134"/>
      <c r="C14" s="134"/>
      <c r="D14" s="86" t="s">
        <v>603</v>
      </c>
      <c r="E14" s="80" t="s">
        <v>593</v>
      </c>
      <c r="F14" s="80"/>
      <c r="G14" s="81">
        <v>44197</v>
      </c>
      <c r="H14" s="81">
        <v>44531</v>
      </c>
      <c r="I14" s="80" t="s">
        <v>604</v>
      </c>
      <c r="J14" s="80" t="s">
        <v>605</v>
      </c>
      <c r="K14" s="83" t="s">
        <v>606</v>
      </c>
      <c r="L14" s="83" t="s">
        <v>607</v>
      </c>
      <c r="M14" s="83" t="s">
        <v>608</v>
      </c>
      <c r="N14" s="83" t="s">
        <v>609</v>
      </c>
      <c r="O14" s="87" t="s">
        <v>610</v>
      </c>
      <c r="P14" s="83" t="s">
        <v>611</v>
      </c>
      <c r="Q14" s="83" t="s">
        <v>612</v>
      </c>
      <c r="R14" s="74"/>
      <c r="S14" s="74"/>
      <c r="T14" s="74"/>
      <c r="U14" s="74"/>
      <c r="V14" s="74"/>
      <c r="W14" s="74"/>
      <c r="X14" s="74"/>
      <c r="Y14" s="74"/>
      <c r="Z14" s="74"/>
    </row>
    <row r="15" spans="1:26" ht="54" customHeight="1">
      <c r="A15" s="134"/>
      <c r="B15" s="134"/>
      <c r="C15" s="134"/>
      <c r="D15" s="86" t="s">
        <v>613</v>
      </c>
      <c r="E15" s="80" t="s">
        <v>593</v>
      </c>
      <c r="F15" s="80"/>
      <c r="G15" s="81">
        <v>44197</v>
      </c>
      <c r="H15" s="81">
        <v>44531</v>
      </c>
      <c r="I15" s="80" t="s">
        <v>614</v>
      </c>
      <c r="J15" s="80" t="s">
        <v>615</v>
      </c>
      <c r="K15" s="83" t="s">
        <v>616</v>
      </c>
      <c r="L15" s="83" t="s">
        <v>617</v>
      </c>
      <c r="M15" s="83" t="s">
        <v>618</v>
      </c>
      <c r="N15" s="83" t="s">
        <v>619</v>
      </c>
      <c r="O15" s="87" t="s">
        <v>620</v>
      </c>
      <c r="P15" s="83" t="s">
        <v>621</v>
      </c>
      <c r="Q15" s="83" t="s">
        <v>622</v>
      </c>
      <c r="R15" s="74"/>
      <c r="S15" s="74"/>
      <c r="T15" s="74"/>
      <c r="U15" s="74"/>
      <c r="V15" s="74"/>
      <c r="W15" s="74"/>
      <c r="X15" s="74"/>
      <c r="Y15" s="74"/>
      <c r="Z15" s="74"/>
    </row>
    <row r="16" spans="1:26" ht="54" customHeight="1">
      <c r="A16" s="134"/>
      <c r="B16" s="134"/>
      <c r="C16" s="134"/>
      <c r="D16" s="86" t="s">
        <v>623</v>
      </c>
      <c r="E16" s="80" t="s">
        <v>593</v>
      </c>
      <c r="F16" s="80"/>
      <c r="G16" s="81">
        <v>44197</v>
      </c>
      <c r="H16" s="81">
        <v>44531</v>
      </c>
      <c r="I16" s="80" t="s">
        <v>624</v>
      </c>
      <c r="J16" s="80" t="s">
        <v>625</v>
      </c>
      <c r="K16" s="83" t="s">
        <v>626</v>
      </c>
      <c r="L16" s="80" t="s">
        <v>627</v>
      </c>
      <c r="M16" s="83" t="s">
        <v>628</v>
      </c>
      <c r="N16" s="83" t="s">
        <v>629</v>
      </c>
      <c r="O16" s="83" t="s">
        <v>630</v>
      </c>
      <c r="P16" s="83" t="s">
        <v>631</v>
      </c>
      <c r="Q16" s="83" t="s">
        <v>632</v>
      </c>
      <c r="R16" s="74"/>
      <c r="S16" s="74"/>
      <c r="T16" s="74"/>
      <c r="U16" s="74"/>
      <c r="V16" s="74"/>
      <c r="W16" s="74"/>
      <c r="X16" s="74"/>
      <c r="Y16" s="74"/>
      <c r="Z16" s="74"/>
    </row>
    <row r="17" spans="1:26" ht="54" customHeight="1">
      <c r="A17" s="134"/>
      <c r="B17" s="134"/>
      <c r="C17" s="134"/>
      <c r="D17" s="86" t="s">
        <v>633</v>
      </c>
      <c r="E17" s="88" t="s">
        <v>564</v>
      </c>
      <c r="F17" s="88" t="s">
        <v>634</v>
      </c>
      <c r="G17" s="82">
        <v>44197</v>
      </c>
      <c r="H17" s="82">
        <v>44531</v>
      </c>
      <c r="I17" s="80" t="s">
        <v>635</v>
      </c>
      <c r="J17" s="80" t="s">
        <v>636</v>
      </c>
      <c r="K17" s="83" t="s">
        <v>637</v>
      </c>
      <c r="L17" s="83" t="s">
        <v>638</v>
      </c>
      <c r="M17" s="83" t="s">
        <v>639</v>
      </c>
      <c r="N17" s="83" t="s">
        <v>640</v>
      </c>
      <c r="O17" s="83" t="s">
        <v>641</v>
      </c>
      <c r="P17" s="83" t="s">
        <v>642</v>
      </c>
      <c r="Q17" s="89" t="s">
        <v>643</v>
      </c>
      <c r="R17" s="74"/>
      <c r="S17" s="74"/>
      <c r="T17" s="74"/>
      <c r="U17" s="74"/>
      <c r="V17" s="74"/>
      <c r="W17" s="74"/>
      <c r="X17" s="74"/>
      <c r="Y17" s="74"/>
      <c r="Z17" s="74"/>
    </row>
    <row r="18" spans="1:26" ht="54" customHeight="1">
      <c r="A18" s="134"/>
      <c r="B18" s="134"/>
      <c r="C18" s="134"/>
      <c r="D18" s="86" t="s">
        <v>644</v>
      </c>
      <c r="E18" s="88" t="s">
        <v>645</v>
      </c>
      <c r="F18" s="88"/>
      <c r="G18" s="82">
        <v>44440</v>
      </c>
      <c r="H18" s="82">
        <v>44530</v>
      </c>
      <c r="I18" s="80" t="s">
        <v>646</v>
      </c>
      <c r="J18" s="80" t="s">
        <v>647</v>
      </c>
      <c r="K18" s="83" t="s">
        <v>648</v>
      </c>
      <c r="L18" s="80" t="s">
        <v>649</v>
      </c>
      <c r="M18" s="83" t="s">
        <v>650</v>
      </c>
      <c r="N18" s="83" t="s">
        <v>651</v>
      </c>
      <c r="O18" s="83" t="s">
        <v>652</v>
      </c>
      <c r="P18" s="83" t="s">
        <v>653</v>
      </c>
      <c r="Q18" s="90" t="s">
        <v>654</v>
      </c>
      <c r="R18" s="74"/>
      <c r="S18" s="74"/>
      <c r="T18" s="74"/>
      <c r="U18" s="74"/>
      <c r="V18" s="74"/>
      <c r="W18" s="74"/>
      <c r="X18" s="74"/>
      <c r="Y18" s="74"/>
      <c r="Z18" s="74"/>
    </row>
    <row r="19" spans="1:26" ht="54" customHeight="1">
      <c r="A19" s="134"/>
      <c r="B19" s="134"/>
      <c r="C19" s="134"/>
      <c r="D19" s="86" t="s">
        <v>655</v>
      </c>
      <c r="E19" s="88" t="s">
        <v>645</v>
      </c>
      <c r="F19" s="88"/>
      <c r="G19" s="82">
        <v>44440</v>
      </c>
      <c r="H19" s="82">
        <v>44531</v>
      </c>
      <c r="I19" s="80" t="s">
        <v>656</v>
      </c>
      <c r="J19" s="80" t="s">
        <v>657</v>
      </c>
      <c r="K19" s="83" t="s">
        <v>658</v>
      </c>
      <c r="L19" s="80" t="s">
        <v>659</v>
      </c>
      <c r="M19" s="83" t="s">
        <v>660</v>
      </c>
      <c r="N19" s="83" t="s">
        <v>661</v>
      </c>
      <c r="O19" s="83" t="s">
        <v>662</v>
      </c>
      <c r="P19" s="83" t="s">
        <v>663</v>
      </c>
      <c r="Q19" s="90" t="s">
        <v>664</v>
      </c>
      <c r="R19" s="74"/>
      <c r="S19" s="74"/>
      <c r="T19" s="74"/>
      <c r="U19" s="74"/>
      <c r="V19" s="74"/>
      <c r="W19" s="74"/>
      <c r="X19" s="74"/>
      <c r="Y19" s="74"/>
      <c r="Z19" s="74"/>
    </row>
    <row r="20" spans="1:26" ht="54" customHeight="1">
      <c r="A20" s="134"/>
      <c r="B20" s="134"/>
      <c r="C20" s="134"/>
      <c r="D20" s="86" t="s">
        <v>665</v>
      </c>
      <c r="E20" s="88" t="s">
        <v>645</v>
      </c>
      <c r="F20" s="88"/>
      <c r="G20" s="82">
        <v>44197</v>
      </c>
      <c r="H20" s="82">
        <v>44561</v>
      </c>
      <c r="I20" s="80" t="s">
        <v>666</v>
      </c>
      <c r="J20" s="80" t="s">
        <v>667</v>
      </c>
      <c r="K20" s="83" t="s">
        <v>668</v>
      </c>
      <c r="L20" s="80" t="s">
        <v>669</v>
      </c>
      <c r="M20" s="83" t="s">
        <v>670</v>
      </c>
      <c r="N20" s="83" t="s">
        <v>671</v>
      </c>
      <c r="O20" s="83" t="s">
        <v>672</v>
      </c>
      <c r="P20" s="83" t="s">
        <v>673</v>
      </c>
      <c r="Q20" s="90" t="s">
        <v>674</v>
      </c>
      <c r="R20" s="74"/>
      <c r="S20" s="74"/>
      <c r="T20" s="74"/>
      <c r="U20" s="74"/>
      <c r="V20" s="74"/>
      <c r="W20" s="74"/>
      <c r="X20" s="74"/>
      <c r="Y20" s="74"/>
      <c r="Z20" s="74"/>
    </row>
    <row r="21" spans="1:26" ht="54" customHeight="1">
      <c r="A21" s="134"/>
      <c r="B21" s="134"/>
      <c r="C21" s="134"/>
      <c r="D21" s="86" t="s">
        <v>675</v>
      </c>
      <c r="E21" s="88" t="s">
        <v>645</v>
      </c>
      <c r="F21" s="88"/>
      <c r="G21" s="82">
        <v>44197</v>
      </c>
      <c r="H21" s="82">
        <v>44561</v>
      </c>
      <c r="I21" s="80" t="s">
        <v>676</v>
      </c>
      <c r="J21" s="80" t="s">
        <v>677</v>
      </c>
      <c r="K21" s="83" t="s">
        <v>678</v>
      </c>
      <c r="L21" s="83" t="s">
        <v>679</v>
      </c>
      <c r="M21" s="83" t="s">
        <v>680</v>
      </c>
      <c r="N21" s="83" t="s">
        <v>681</v>
      </c>
      <c r="O21" s="83" t="s">
        <v>682</v>
      </c>
      <c r="P21" s="83" t="s">
        <v>683</v>
      </c>
      <c r="Q21" s="90" t="s">
        <v>684</v>
      </c>
      <c r="R21" s="74"/>
      <c r="S21" s="74"/>
      <c r="T21" s="74"/>
      <c r="U21" s="74"/>
      <c r="V21" s="74"/>
      <c r="W21" s="74"/>
      <c r="X21" s="74"/>
      <c r="Y21" s="74"/>
      <c r="Z21" s="74"/>
    </row>
    <row r="22" spans="1:26" ht="54" customHeight="1">
      <c r="A22" s="134"/>
      <c r="B22" s="134"/>
      <c r="C22" s="134"/>
      <c r="D22" s="86" t="s">
        <v>685</v>
      </c>
      <c r="E22" s="88" t="s">
        <v>645</v>
      </c>
      <c r="F22" s="88"/>
      <c r="G22" s="82">
        <v>44197</v>
      </c>
      <c r="H22" s="82">
        <v>44561</v>
      </c>
      <c r="I22" s="80" t="s">
        <v>686</v>
      </c>
      <c r="J22" s="80" t="s">
        <v>687</v>
      </c>
      <c r="K22" s="83" t="s">
        <v>688</v>
      </c>
      <c r="L22" s="83" t="s">
        <v>689</v>
      </c>
      <c r="M22" s="83" t="s">
        <v>690</v>
      </c>
      <c r="N22" s="83" t="s">
        <v>691</v>
      </c>
      <c r="O22" s="83" t="s">
        <v>692</v>
      </c>
      <c r="P22" s="83" t="s">
        <v>693</v>
      </c>
      <c r="Q22" s="91" t="s">
        <v>694</v>
      </c>
      <c r="R22" s="74"/>
      <c r="S22" s="74"/>
      <c r="T22" s="74"/>
      <c r="U22" s="74"/>
      <c r="V22" s="74"/>
      <c r="W22" s="74"/>
      <c r="X22" s="74"/>
      <c r="Y22" s="74"/>
      <c r="Z22" s="74"/>
    </row>
    <row r="23" spans="1:26" ht="54" customHeight="1">
      <c r="A23" s="134"/>
      <c r="B23" s="134"/>
      <c r="C23" s="134"/>
      <c r="D23" s="86" t="s">
        <v>695</v>
      </c>
      <c r="E23" s="88" t="s">
        <v>645</v>
      </c>
      <c r="F23" s="88"/>
      <c r="G23" s="82">
        <v>44197</v>
      </c>
      <c r="H23" s="82">
        <v>44561</v>
      </c>
      <c r="I23" s="92" t="s">
        <v>686</v>
      </c>
      <c r="J23" s="80" t="s">
        <v>687</v>
      </c>
      <c r="K23" s="83" t="s">
        <v>696</v>
      </c>
      <c r="L23" s="83" t="s">
        <v>697</v>
      </c>
      <c r="M23" s="83" t="s">
        <v>698</v>
      </c>
      <c r="N23" s="83" t="s">
        <v>699</v>
      </c>
      <c r="O23" s="83" t="s">
        <v>698</v>
      </c>
      <c r="P23" s="83" t="s">
        <v>700</v>
      </c>
      <c r="Q23" s="93" t="s">
        <v>674</v>
      </c>
      <c r="R23" s="74"/>
      <c r="S23" s="74"/>
      <c r="T23" s="74"/>
      <c r="U23" s="74"/>
      <c r="V23" s="74"/>
      <c r="W23" s="74"/>
      <c r="X23" s="74"/>
      <c r="Y23" s="74"/>
      <c r="Z23" s="74"/>
    </row>
    <row r="24" spans="1:26" ht="54" customHeight="1">
      <c r="A24" s="134"/>
      <c r="B24" s="134"/>
      <c r="C24" s="134"/>
      <c r="D24" s="86" t="s">
        <v>701</v>
      </c>
      <c r="E24" s="88" t="s">
        <v>142</v>
      </c>
      <c r="F24" s="88" t="s">
        <v>702</v>
      </c>
      <c r="G24" s="82">
        <v>44197</v>
      </c>
      <c r="H24" s="82">
        <v>44561</v>
      </c>
      <c r="I24" s="80" t="s">
        <v>703</v>
      </c>
      <c r="J24" s="80" t="s">
        <v>704</v>
      </c>
      <c r="K24" s="83" t="s">
        <v>705</v>
      </c>
      <c r="L24" s="83" t="s">
        <v>706</v>
      </c>
      <c r="M24" s="83" t="s">
        <v>707</v>
      </c>
      <c r="N24" s="83" t="s">
        <v>708</v>
      </c>
      <c r="O24" s="83" t="s">
        <v>709</v>
      </c>
      <c r="P24" s="83" t="s">
        <v>710</v>
      </c>
      <c r="Q24" s="83" t="s">
        <v>711</v>
      </c>
      <c r="R24" s="74"/>
      <c r="S24" s="74"/>
      <c r="T24" s="74"/>
      <c r="U24" s="74"/>
      <c r="V24" s="74"/>
      <c r="W24" s="74"/>
      <c r="X24" s="74"/>
      <c r="Y24" s="74"/>
      <c r="Z24" s="74"/>
    </row>
    <row r="25" spans="1:26" ht="54" customHeight="1">
      <c r="A25" s="134"/>
      <c r="B25" s="134"/>
      <c r="C25" s="134"/>
      <c r="D25" s="86" t="s">
        <v>712</v>
      </c>
      <c r="E25" s="88" t="s">
        <v>142</v>
      </c>
      <c r="F25" s="88" t="s">
        <v>702</v>
      </c>
      <c r="G25" s="82">
        <v>44242</v>
      </c>
      <c r="H25" s="82">
        <v>44561</v>
      </c>
      <c r="I25" s="80" t="s">
        <v>713</v>
      </c>
      <c r="J25" s="80" t="s">
        <v>714</v>
      </c>
      <c r="K25" s="83" t="s">
        <v>715</v>
      </c>
      <c r="L25" s="83" t="s">
        <v>716</v>
      </c>
      <c r="M25" s="83" t="s">
        <v>717</v>
      </c>
      <c r="N25" s="83" t="s">
        <v>718</v>
      </c>
      <c r="O25" s="83" t="s">
        <v>719</v>
      </c>
      <c r="P25" s="83" t="s">
        <v>720</v>
      </c>
      <c r="Q25" s="83" t="s">
        <v>721</v>
      </c>
      <c r="R25" s="74"/>
      <c r="S25" s="74"/>
      <c r="T25" s="74"/>
      <c r="U25" s="74"/>
      <c r="V25" s="74"/>
      <c r="W25" s="74"/>
      <c r="X25" s="74"/>
      <c r="Y25" s="74"/>
      <c r="Z25" s="74"/>
    </row>
    <row r="26" spans="1:26" ht="119.25" customHeight="1">
      <c r="A26" s="134"/>
      <c r="B26" s="134"/>
      <c r="C26" s="135"/>
      <c r="D26" s="86" t="s">
        <v>722</v>
      </c>
      <c r="E26" s="88" t="s">
        <v>55</v>
      </c>
      <c r="F26" s="88" t="s">
        <v>723</v>
      </c>
      <c r="G26" s="82">
        <v>44228</v>
      </c>
      <c r="H26" s="82">
        <v>44561</v>
      </c>
      <c r="I26" s="80" t="s">
        <v>724</v>
      </c>
      <c r="J26" s="80" t="s">
        <v>725</v>
      </c>
      <c r="K26" s="88" t="s">
        <v>726</v>
      </c>
      <c r="L26" s="88" t="s">
        <v>727</v>
      </c>
      <c r="M26" s="83" t="s">
        <v>728</v>
      </c>
      <c r="N26" s="83" t="s">
        <v>729</v>
      </c>
      <c r="O26" s="83" t="s">
        <v>730</v>
      </c>
      <c r="P26" s="83" t="s">
        <v>731</v>
      </c>
      <c r="Q26" s="94" t="s">
        <v>732</v>
      </c>
      <c r="R26" s="74"/>
      <c r="S26" s="74"/>
      <c r="T26" s="74"/>
      <c r="U26" s="74"/>
      <c r="V26" s="74"/>
      <c r="W26" s="74"/>
      <c r="X26" s="74"/>
      <c r="Y26" s="74"/>
      <c r="Z26" s="74"/>
    </row>
    <row r="27" spans="1:26" ht="130.5" customHeight="1">
      <c r="A27" s="134"/>
      <c r="B27" s="134"/>
      <c r="C27" s="143" t="s">
        <v>52</v>
      </c>
      <c r="D27" s="95" t="s">
        <v>733</v>
      </c>
      <c r="E27" s="88" t="s">
        <v>55</v>
      </c>
      <c r="F27" s="80" t="s">
        <v>734</v>
      </c>
      <c r="G27" s="82">
        <v>44228</v>
      </c>
      <c r="H27" s="82">
        <v>44276</v>
      </c>
      <c r="I27" s="80" t="s">
        <v>735</v>
      </c>
      <c r="J27" s="80" t="s">
        <v>736</v>
      </c>
      <c r="K27" s="88" t="s">
        <v>737</v>
      </c>
      <c r="L27" s="88" t="s">
        <v>738</v>
      </c>
      <c r="M27" s="83" t="s">
        <v>739</v>
      </c>
      <c r="N27" s="83" t="s">
        <v>740</v>
      </c>
      <c r="O27" s="83" t="s">
        <v>741</v>
      </c>
      <c r="P27" s="83" t="s">
        <v>742</v>
      </c>
      <c r="Q27" s="94" t="s">
        <v>743</v>
      </c>
      <c r="R27" s="74"/>
      <c r="S27" s="74"/>
      <c r="T27" s="74"/>
      <c r="U27" s="74"/>
      <c r="V27" s="74"/>
      <c r="W27" s="74"/>
      <c r="X27" s="74"/>
      <c r="Y27" s="74"/>
      <c r="Z27" s="74"/>
    </row>
    <row r="28" spans="1:26" ht="88.5" customHeight="1">
      <c r="A28" s="134"/>
      <c r="B28" s="134"/>
      <c r="C28" s="134"/>
      <c r="D28" s="95" t="s">
        <v>744</v>
      </c>
      <c r="E28" s="88" t="s">
        <v>55</v>
      </c>
      <c r="F28" s="80" t="s">
        <v>734</v>
      </c>
      <c r="G28" s="81">
        <v>44228</v>
      </c>
      <c r="H28" s="81">
        <v>44561</v>
      </c>
      <c r="I28" s="80" t="s">
        <v>745</v>
      </c>
      <c r="J28" s="80" t="s">
        <v>746</v>
      </c>
      <c r="K28" s="88" t="s">
        <v>747</v>
      </c>
      <c r="L28" s="88" t="s">
        <v>748</v>
      </c>
      <c r="M28" s="83" t="s">
        <v>749</v>
      </c>
      <c r="N28" s="83" t="s">
        <v>750</v>
      </c>
      <c r="O28" s="83" t="s">
        <v>751</v>
      </c>
      <c r="P28" s="83" t="s">
        <v>752</v>
      </c>
      <c r="Q28" s="94" t="s">
        <v>753</v>
      </c>
      <c r="R28" s="74"/>
      <c r="S28" s="74"/>
      <c r="T28" s="74"/>
      <c r="U28" s="74"/>
      <c r="V28" s="74"/>
      <c r="W28" s="74"/>
      <c r="X28" s="74"/>
      <c r="Y28" s="74"/>
      <c r="Z28" s="74"/>
    </row>
    <row r="29" spans="1:26" ht="54" customHeight="1">
      <c r="A29" s="134"/>
      <c r="B29" s="134"/>
      <c r="C29" s="134"/>
      <c r="D29" s="95" t="s">
        <v>754</v>
      </c>
      <c r="E29" s="88" t="s">
        <v>55</v>
      </c>
      <c r="F29" s="80" t="s">
        <v>634</v>
      </c>
      <c r="G29" s="81">
        <v>44287</v>
      </c>
      <c r="H29" s="81">
        <v>44530</v>
      </c>
      <c r="I29" s="80" t="s">
        <v>755</v>
      </c>
      <c r="J29" s="80" t="s">
        <v>756</v>
      </c>
      <c r="K29" s="88" t="s">
        <v>757</v>
      </c>
      <c r="L29" s="88" t="s">
        <v>758</v>
      </c>
      <c r="M29" s="83" t="s">
        <v>759</v>
      </c>
      <c r="N29" s="83" t="s">
        <v>760</v>
      </c>
      <c r="O29" s="83" t="s">
        <v>761</v>
      </c>
      <c r="P29" s="83" t="s">
        <v>762</v>
      </c>
      <c r="Q29" s="94" t="s">
        <v>763</v>
      </c>
      <c r="R29" s="74"/>
      <c r="S29" s="74"/>
      <c r="T29" s="74"/>
      <c r="U29" s="74"/>
      <c r="V29" s="74"/>
      <c r="W29" s="74"/>
      <c r="X29" s="74"/>
      <c r="Y29" s="74"/>
      <c r="Z29" s="74"/>
    </row>
    <row r="30" spans="1:26" ht="54" customHeight="1">
      <c r="A30" s="134"/>
      <c r="B30" s="134"/>
      <c r="C30" s="134"/>
      <c r="D30" s="95" t="s">
        <v>764</v>
      </c>
      <c r="E30" s="88" t="s">
        <v>55</v>
      </c>
      <c r="F30" s="80" t="s">
        <v>634</v>
      </c>
      <c r="G30" s="81">
        <v>44228</v>
      </c>
      <c r="H30" s="81">
        <v>44561</v>
      </c>
      <c r="I30" s="80" t="s">
        <v>765</v>
      </c>
      <c r="J30" s="80" t="s">
        <v>766</v>
      </c>
      <c r="K30" s="88" t="s">
        <v>767</v>
      </c>
      <c r="L30" s="88" t="s">
        <v>768</v>
      </c>
      <c r="M30" s="83" t="s">
        <v>769</v>
      </c>
      <c r="N30" s="83" t="s">
        <v>770</v>
      </c>
      <c r="O30" s="83" t="s">
        <v>771</v>
      </c>
      <c r="P30" s="83" t="s">
        <v>772</v>
      </c>
      <c r="Q30" s="94" t="s">
        <v>773</v>
      </c>
      <c r="R30" s="74"/>
      <c r="S30" s="74"/>
      <c r="T30" s="74"/>
      <c r="U30" s="74"/>
      <c r="V30" s="74"/>
      <c r="W30" s="74"/>
      <c r="X30" s="74"/>
      <c r="Y30" s="74"/>
      <c r="Z30" s="74"/>
    </row>
    <row r="31" spans="1:26" ht="54" customHeight="1">
      <c r="A31" s="134"/>
      <c r="B31" s="134"/>
      <c r="C31" s="134"/>
      <c r="D31" s="95" t="s">
        <v>774</v>
      </c>
      <c r="E31" s="88" t="s">
        <v>55</v>
      </c>
      <c r="F31" s="80" t="s">
        <v>734</v>
      </c>
      <c r="G31" s="81">
        <v>44228</v>
      </c>
      <c r="H31" s="81">
        <v>44561</v>
      </c>
      <c r="I31" s="80" t="s">
        <v>775</v>
      </c>
      <c r="J31" s="80" t="s">
        <v>776</v>
      </c>
      <c r="K31" s="88" t="s">
        <v>777</v>
      </c>
      <c r="L31" s="88" t="s">
        <v>778</v>
      </c>
      <c r="M31" s="83" t="s">
        <v>779</v>
      </c>
      <c r="N31" s="83" t="s">
        <v>780</v>
      </c>
      <c r="O31" s="83" t="s">
        <v>781</v>
      </c>
      <c r="P31" s="83" t="s">
        <v>782</v>
      </c>
      <c r="Q31" s="94" t="s">
        <v>783</v>
      </c>
      <c r="R31" s="74"/>
      <c r="S31" s="74"/>
      <c r="T31" s="74"/>
      <c r="U31" s="74"/>
      <c r="V31" s="74"/>
      <c r="W31" s="74"/>
      <c r="X31" s="74"/>
      <c r="Y31" s="74"/>
      <c r="Z31" s="74"/>
    </row>
    <row r="32" spans="1:26" ht="105" customHeight="1">
      <c r="A32" s="134"/>
      <c r="B32" s="134"/>
      <c r="C32" s="134"/>
      <c r="D32" s="95" t="s">
        <v>784</v>
      </c>
      <c r="E32" s="88" t="s">
        <v>55</v>
      </c>
      <c r="F32" s="80" t="s">
        <v>785</v>
      </c>
      <c r="G32" s="81">
        <v>44228</v>
      </c>
      <c r="H32" s="81">
        <v>44561</v>
      </c>
      <c r="I32" s="80" t="s">
        <v>786</v>
      </c>
      <c r="J32" s="80" t="s">
        <v>787</v>
      </c>
      <c r="K32" s="88" t="s">
        <v>788</v>
      </c>
      <c r="L32" s="88" t="s">
        <v>789</v>
      </c>
      <c r="M32" s="83" t="s">
        <v>790</v>
      </c>
      <c r="N32" s="83" t="s">
        <v>791</v>
      </c>
      <c r="O32" s="83" t="s">
        <v>792</v>
      </c>
      <c r="P32" s="83" t="s">
        <v>793</v>
      </c>
      <c r="Q32" s="94" t="s">
        <v>794</v>
      </c>
      <c r="R32" s="74"/>
      <c r="S32" s="74"/>
      <c r="T32" s="74"/>
      <c r="U32" s="74"/>
      <c r="V32" s="74"/>
      <c r="W32" s="74"/>
      <c r="X32" s="74"/>
      <c r="Y32" s="74"/>
      <c r="Z32" s="74"/>
    </row>
    <row r="33" spans="1:26" ht="87.75" customHeight="1">
      <c r="A33" s="134"/>
      <c r="B33" s="134"/>
      <c r="C33" s="134"/>
      <c r="D33" s="95" t="s">
        <v>795</v>
      </c>
      <c r="E33" s="88" t="s">
        <v>55</v>
      </c>
      <c r="F33" s="80" t="s">
        <v>634</v>
      </c>
      <c r="G33" s="81">
        <v>44228</v>
      </c>
      <c r="H33" s="81">
        <v>44561</v>
      </c>
      <c r="I33" s="80" t="s">
        <v>796</v>
      </c>
      <c r="J33" s="80" t="s">
        <v>797</v>
      </c>
      <c r="K33" s="88" t="s">
        <v>798</v>
      </c>
      <c r="L33" s="88" t="s">
        <v>799</v>
      </c>
      <c r="M33" s="83" t="s">
        <v>800</v>
      </c>
      <c r="N33" s="83" t="s">
        <v>801</v>
      </c>
      <c r="O33" s="83" t="s">
        <v>802</v>
      </c>
      <c r="P33" s="83" t="s">
        <v>803</v>
      </c>
      <c r="Q33" s="94" t="s">
        <v>804</v>
      </c>
      <c r="R33" s="74"/>
      <c r="S33" s="74"/>
      <c r="T33" s="74"/>
      <c r="U33" s="74"/>
      <c r="V33" s="74"/>
      <c r="W33" s="74"/>
      <c r="X33" s="74"/>
      <c r="Y33" s="74"/>
      <c r="Z33" s="74"/>
    </row>
    <row r="34" spans="1:26" ht="114" customHeight="1">
      <c r="A34" s="134"/>
      <c r="B34" s="134"/>
      <c r="C34" s="134"/>
      <c r="D34" s="79" t="s">
        <v>805</v>
      </c>
      <c r="E34" s="83" t="s">
        <v>55</v>
      </c>
      <c r="F34" s="83" t="s">
        <v>734</v>
      </c>
      <c r="G34" s="81">
        <v>44228</v>
      </c>
      <c r="H34" s="81">
        <v>44561</v>
      </c>
      <c r="I34" s="80" t="s">
        <v>806</v>
      </c>
      <c r="J34" s="80" t="s">
        <v>807</v>
      </c>
      <c r="K34" s="88" t="s">
        <v>808</v>
      </c>
      <c r="L34" s="88" t="s">
        <v>809</v>
      </c>
      <c r="M34" s="83" t="s">
        <v>810</v>
      </c>
      <c r="N34" s="83" t="s">
        <v>811</v>
      </c>
      <c r="O34" s="83" t="s">
        <v>812</v>
      </c>
      <c r="P34" s="83" t="s">
        <v>813</v>
      </c>
      <c r="Q34" s="94" t="s">
        <v>814</v>
      </c>
      <c r="R34" s="74"/>
      <c r="S34" s="74"/>
      <c r="T34" s="74"/>
      <c r="U34" s="74"/>
      <c r="V34" s="74"/>
      <c r="W34" s="74"/>
      <c r="X34" s="74"/>
      <c r="Y34" s="74"/>
      <c r="Z34" s="74"/>
    </row>
    <row r="35" spans="1:26" ht="122.25" customHeight="1">
      <c r="A35" s="134"/>
      <c r="B35" s="134"/>
      <c r="C35" s="134"/>
      <c r="D35" s="95" t="s">
        <v>815</v>
      </c>
      <c r="E35" s="88" t="s">
        <v>55</v>
      </c>
      <c r="F35" s="83" t="s">
        <v>734</v>
      </c>
      <c r="G35" s="81">
        <v>44211</v>
      </c>
      <c r="H35" s="81">
        <v>44561</v>
      </c>
      <c r="I35" s="80" t="s">
        <v>816</v>
      </c>
      <c r="J35" s="80" t="s">
        <v>817</v>
      </c>
      <c r="K35" s="88" t="s">
        <v>818</v>
      </c>
      <c r="L35" s="88" t="s">
        <v>819</v>
      </c>
      <c r="M35" s="83" t="s">
        <v>820</v>
      </c>
      <c r="N35" s="83" t="s">
        <v>821</v>
      </c>
      <c r="O35" s="83" t="s">
        <v>822</v>
      </c>
      <c r="P35" s="83" t="s">
        <v>823</v>
      </c>
      <c r="Q35" s="94" t="s">
        <v>824</v>
      </c>
      <c r="R35" s="74"/>
      <c r="S35" s="74"/>
      <c r="T35" s="74"/>
      <c r="U35" s="74"/>
      <c r="V35" s="74"/>
      <c r="W35" s="74"/>
      <c r="X35" s="74"/>
      <c r="Y35" s="74"/>
      <c r="Z35" s="74"/>
    </row>
    <row r="36" spans="1:26" ht="97.5" customHeight="1">
      <c r="A36" s="134"/>
      <c r="B36" s="134"/>
      <c r="C36" s="134"/>
      <c r="D36" s="95" t="s">
        <v>825</v>
      </c>
      <c r="E36" s="88" t="s">
        <v>55</v>
      </c>
      <c r="F36" s="83" t="s">
        <v>734</v>
      </c>
      <c r="G36" s="81">
        <v>44211</v>
      </c>
      <c r="H36" s="81">
        <v>44561</v>
      </c>
      <c r="I36" s="80" t="s">
        <v>826</v>
      </c>
      <c r="J36" s="80" t="s">
        <v>827</v>
      </c>
      <c r="K36" s="88" t="s">
        <v>828</v>
      </c>
      <c r="L36" s="88" t="s">
        <v>829</v>
      </c>
      <c r="M36" s="83" t="s">
        <v>830</v>
      </c>
      <c r="N36" s="83" t="s">
        <v>831</v>
      </c>
      <c r="O36" s="83" t="s">
        <v>832</v>
      </c>
      <c r="P36" s="83" t="s">
        <v>833</v>
      </c>
      <c r="Q36" s="94" t="s">
        <v>834</v>
      </c>
      <c r="R36" s="74"/>
      <c r="S36" s="74"/>
      <c r="T36" s="74"/>
      <c r="U36" s="74"/>
      <c r="V36" s="74"/>
      <c r="W36" s="74"/>
      <c r="X36" s="74"/>
      <c r="Y36" s="74"/>
      <c r="Z36" s="74"/>
    </row>
    <row r="37" spans="1:26" ht="122.25" customHeight="1">
      <c r="A37" s="134"/>
      <c r="B37" s="134"/>
      <c r="C37" s="134"/>
      <c r="D37" s="95" t="s">
        <v>835</v>
      </c>
      <c r="E37" s="88" t="s">
        <v>55</v>
      </c>
      <c r="F37" s="83" t="s">
        <v>734</v>
      </c>
      <c r="G37" s="81">
        <v>44211</v>
      </c>
      <c r="H37" s="81">
        <v>44561</v>
      </c>
      <c r="I37" s="80" t="s">
        <v>836</v>
      </c>
      <c r="J37" s="80" t="s">
        <v>837</v>
      </c>
      <c r="K37" s="88" t="s">
        <v>838</v>
      </c>
      <c r="L37" s="88" t="s">
        <v>839</v>
      </c>
      <c r="M37" s="83" t="s">
        <v>840</v>
      </c>
      <c r="N37" s="83" t="s">
        <v>841</v>
      </c>
      <c r="O37" s="83" t="s">
        <v>842</v>
      </c>
      <c r="P37" s="83" t="s">
        <v>843</v>
      </c>
      <c r="Q37" s="94" t="s">
        <v>844</v>
      </c>
      <c r="R37" s="74"/>
      <c r="S37" s="74"/>
      <c r="T37" s="74"/>
      <c r="U37" s="74"/>
      <c r="V37" s="74"/>
      <c r="W37" s="74"/>
      <c r="X37" s="74"/>
      <c r="Y37" s="74"/>
      <c r="Z37" s="74"/>
    </row>
    <row r="38" spans="1:26" ht="54" customHeight="1">
      <c r="A38" s="134"/>
      <c r="B38" s="134"/>
      <c r="C38" s="134"/>
      <c r="D38" s="95" t="s">
        <v>845</v>
      </c>
      <c r="E38" s="80" t="s">
        <v>593</v>
      </c>
      <c r="F38" s="80" t="s">
        <v>846</v>
      </c>
      <c r="G38" s="81">
        <v>44228</v>
      </c>
      <c r="H38" s="81">
        <v>44501</v>
      </c>
      <c r="I38" s="80" t="s">
        <v>847</v>
      </c>
      <c r="J38" s="80" t="s">
        <v>848</v>
      </c>
      <c r="K38" s="83" t="s">
        <v>849</v>
      </c>
      <c r="L38" s="80" t="s">
        <v>850</v>
      </c>
      <c r="M38" s="83" t="s">
        <v>851</v>
      </c>
      <c r="N38" s="83" t="s">
        <v>852</v>
      </c>
      <c r="O38" s="83" t="s">
        <v>853</v>
      </c>
      <c r="P38" s="83" t="s">
        <v>854</v>
      </c>
      <c r="Q38" s="96" t="s">
        <v>855</v>
      </c>
      <c r="R38" s="74"/>
      <c r="S38" s="74"/>
      <c r="T38" s="74"/>
      <c r="U38" s="74"/>
      <c r="V38" s="74"/>
      <c r="W38" s="74"/>
      <c r="X38" s="74"/>
      <c r="Y38" s="74"/>
      <c r="Z38" s="74"/>
    </row>
    <row r="39" spans="1:26" ht="54" customHeight="1">
      <c r="A39" s="134"/>
      <c r="B39" s="134"/>
      <c r="C39" s="134"/>
      <c r="D39" s="95" t="s">
        <v>856</v>
      </c>
      <c r="E39" s="80" t="s">
        <v>857</v>
      </c>
      <c r="F39" s="80" t="s">
        <v>858</v>
      </c>
      <c r="G39" s="81">
        <v>44207</v>
      </c>
      <c r="H39" s="81">
        <v>44408</v>
      </c>
      <c r="I39" s="80" t="s">
        <v>859</v>
      </c>
      <c r="J39" s="80" t="s">
        <v>860</v>
      </c>
      <c r="K39" s="83" t="s">
        <v>861</v>
      </c>
      <c r="L39" s="80" t="s">
        <v>862</v>
      </c>
      <c r="M39" s="83" t="s">
        <v>863</v>
      </c>
      <c r="N39" s="83" t="s">
        <v>864</v>
      </c>
      <c r="O39" s="83" t="s">
        <v>865</v>
      </c>
      <c r="P39" s="83" t="s">
        <v>866</v>
      </c>
      <c r="Q39" s="96" t="s">
        <v>867</v>
      </c>
      <c r="R39" s="97"/>
      <c r="S39" s="74"/>
      <c r="T39" s="74"/>
      <c r="U39" s="74"/>
      <c r="V39" s="74"/>
      <c r="W39" s="74"/>
      <c r="X39" s="74"/>
      <c r="Y39" s="74"/>
      <c r="Z39" s="74"/>
    </row>
    <row r="40" spans="1:26" ht="147.75" customHeight="1">
      <c r="A40" s="134"/>
      <c r="B40" s="134"/>
      <c r="C40" s="134"/>
      <c r="D40" s="95" t="s">
        <v>868</v>
      </c>
      <c r="E40" s="80" t="s">
        <v>869</v>
      </c>
      <c r="F40" s="88"/>
      <c r="G40" s="81">
        <v>44197</v>
      </c>
      <c r="H40" s="81">
        <v>44561</v>
      </c>
      <c r="I40" s="80" t="s">
        <v>870</v>
      </c>
      <c r="J40" s="80" t="s">
        <v>871</v>
      </c>
      <c r="K40" s="80" t="s">
        <v>872</v>
      </c>
      <c r="L40" s="88" t="s">
        <v>873</v>
      </c>
      <c r="M40" s="98" t="s">
        <v>874</v>
      </c>
      <c r="N40" s="83" t="s">
        <v>875</v>
      </c>
      <c r="O40" s="83" t="s">
        <v>876</v>
      </c>
      <c r="P40" s="83" t="s">
        <v>877</v>
      </c>
      <c r="Q40" s="96" t="s">
        <v>878</v>
      </c>
      <c r="R40" s="74"/>
      <c r="S40" s="74"/>
      <c r="T40" s="74"/>
      <c r="U40" s="74"/>
      <c r="V40" s="74"/>
      <c r="W40" s="74"/>
      <c r="X40" s="74"/>
      <c r="Y40" s="74"/>
      <c r="Z40" s="74"/>
    </row>
    <row r="41" spans="1:26" ht="298.5" customHeight="1">
      <c r="A41" s="134"/>
      <c r="B41" s="134"/>
      <c r="C41" s="134"/>
      <c r="D41" s="95" t="s">
        <v>879</v>
      </c>
      <c r="E41" s="80" t="s">
        <v>880</v>
      </c>
      <c r="F41" s="80" t="s">
        <v>881</v>
      </c>
      <c r="G41" s="81">
        <v>44197</v>
      </c>
      <c r="H41" s="81">
        <v>44561</v>
      </c>
      <c r="I41" s="80" t="s">
        <v>882</v>
      </c>
      <c r="J41" s="80" t="s">
        <v>883</v>
      </c>
      <c r="K41" s="83" t="s">
        <v>884</v>
      </c>
      <c r="L41" s="80" t="s">
        <v>885</v>
      </c>
      <c r="M41" s="83" t="s">
        <v>886</v>
      </c>
      <c r="N41" s="83" t="s">
        <v>887</v>
      </c>
      <c r="O41" s="83" t="s">
        <v>888</v>
      </c>
      <c r="P41" s="83" t="s">
        <v>889</v>
      </c>
      <c r="Q41" s="83" t="s">
        <v>890</v>
      </c>
      <c r="R41" s="99"/>
      <c r="S41" s="74"/>
      <c r="T41" s="74"/>
      <c r="U41" s="74"/>
      <c r="V41" s="74"/>
      <c r="W41" s="74"/>
      <c r="X41" s="74"/>
      <c r="Y41" s="74"/>
      <c r="Z41" s="74"/>
    </row>
    <row r="42" spans="1:26" ht="258" customHeight="1">
      <c r="A42" s="134"/>
      <c r="B42" s="134"/>
      <c r="C42" s="134"/>
      <c r="D42" s="95" t="s">
        <v>891</v>
      </c>
      <c r="E42" s="80" t="s">
        <v>892</v>
      </c>
      <c r="F42" s="80" t="s">
        <v>734</v>
      </c>
      <c r="G42" s="81">
        <v>44378</v>
      </c>
      <c r="H42" s="81">
        <v>44547</v>
      </c>
      <c r="I42" s="80" t="s">
        <v>893</v>
      </c>
      <c r="J42" s="80" t="s">
        <v>894</v>
      </c>
      <c r="K42" s="83" t="s">
        <v>895</v>
      </c>
      <c r="L42" s="80" t="s">
        <v>896</v>
      </c>
      <c r="M42" s="83" t="s">
        <v>897</v>
      </c>
      <c r="N42" s="83" t="s">
        <v>898</v>
      </c>
      <c r="O42" s="83" t="s">
        <v>899</v>
      </c>
      <c r="P42" s="83" t="s">
        <v>900</v>
      </c>
      <c r="Q42" s="83" t="s">
        <v>901</v>
      </c>
      <c r="R42" s="74"/>
      <c r="S42" s="74"/>
      <c r="T42" s="74"/>
      <c r="U42" s="74"/>
      <c r="V42" s="74"/>
      <c r="W42" s="74"/>
      <c r="X42" s="74"/>
      <c r="Y42" s="74"/>
      <c r="Z42" s="74"/>
    </row>
    <row r="43" spans="1:26" ht="172.5" customHeight="1">
      <c r="A43" s="134"/>
      <c r="B43" s="134"/>
      <c r="C43" s="135"/>
      <c r="D43" s="95" t="s">
        <v>902</v>
      </c>
      <c r="E43" s="80" t="s">
        <v>892</v>
      </c>
      <c r="F43" s="80" t="s">
        <v>734</v>
      </c>
      <c r="G43" s="81">
        <v>44378</v>
      </c>
      <c r="H43" s="81">
        <v>44547</v>
      </c>
      <c r="I43" s="80" t="s">
        <v>903</v>
      </c>
      <c r="J43" s="80" t="s">
        <v>904</v>
      </c>
      <c r="K43" s="83" t="s">
        <v>905</v>
      </c>
      <c r="L43" s="83" t="s">
        <v>906</v>
      </c>
      <c r="M43" s="83" t="s">
        <v>907</v>
      </c>
      <c r="N43" s="83" t="s">
        <v>908</v>
      </c>
      <c r="O43" s="83" t="s">
        <v>909</v>
      </c>
      <c r="P43" s="83" t="s">
        <v>910</v>
      </c>
      <c r="Q43" s="83" t="s">
        <v>911</v>
      </c>
      <c r="R43" s="74"/>
      <c r="S43" s="74"/>
      <c r="T43" s="74"/>
      <c r="U43" s="74"/>
      <c r="V43" s="74"/>
      <c r="W43" s="74"/>
      <c r="X43" s="74"/>
      <c r="Y43" s="74"/>
      <c r="Z43" s="74"/>
    </row>
    <row r="44" spans="1:26" ht="136.5" customHeight="1">
      <c r="A44" s="134"/>
      <c r="B44" s="134"/>
      <c r="C44" s="143" t="s">
        <v>95</v>
      </c>
      <c r="D44" s="95" t="s">
        <v>912</v>
      </c>
      <c r="E44" s="80" t="s">
        <v>98</v>
      </c>
      <c r="F44" s="88" t="s">
        <v>913</v>
      </c>
      <c r="G44" s="81">
        <v>44197</v>
      </c>
      <c r="H44" s="81">
        <v>44561</v>
      </c>
      <c r="I44" s="80" t="s">
        <v>914</v>
      </c>
      <c r="J44" s="80" t="s">
        <v>915</v>
      </c>
      <c r="K44" s="88" t="s">
        <v>916</v>
      </c>
      <c r="L44" s="88" t="s">
        <v>917</v>
      </c>
      <c r="M44" s="83" t="s">
        <v>918</v>
      </c>
      <c r="N44" s="83" t="s">
        <v>919</v>
      </c>
      <c r="O44" s="83" t="s">
        <v>920</v>
      </c>
      <c r="P44" s="83" t="s">
        <v>921</v>
      </c>
      <c r="Q44" s="83" t="s">
        <v>922</v>
      </c>
      <c r="R44" s="74"/>
      <c r="S44" s="74"/>
      <c r="T44" s="74"/>
      <c r="U44" s="74"/>
      <c r="V44" s="74"/>
      <c r="W44" s="74"/>
      <c r="X44" s="74"/>
      <c r="Y44" s="74"/>
      <c r="Z44" s="74"/>
    </row>
    <row r="45" spans="1:26" ht="381" customHeight="1">
      <c r="A45" s="134"/>
      <c r="B45" s="134"/>
      <c r="C45" s="134"/>
      <c r="D45" s="95" t="s">
        <v>923</v>
      </c>
      <c r="E45" s="80" t="s">
        <v>98</v>
      </c>
      <c r="F45" s="88" t="s">
        <v>913</v>
      </c>
      <c r="G45" s="81">
        <v>44197</v>
      </c>
      <c r="H45" s="81">
        <v>44561</v>
      </c>
      <c r="I45" s="80" t="s">
        <v>924</v>
      </c>
      <c r="J45" s="80" t="s">
        <v>925</v>
      </c>
      <c r="K45" s="88" t="s">
        <v>926</v>
      </c>
      <c r="L45" s="88" t="s">
        <v>927</v>
      </c>
      <c r="M45" s="83" t="s">
        <v>928</v>
      </c>
      <c r="N45" s="83" t="s">
        <v>929</v>
      </c>
      <c r="O45" s="87" t="s">
        <v>930</v>
      </c>
      <c r="P45" s="83" t="s">
        <v>931</v>
      </c>
      <c r="Q45" s="83" t="s">
        <v>932</v>
      </c>
      <c r="R45" s="74"/>
      <c r="S45" s="74"/>
      <c r="T45" s="74"/>
      <c r="U45" s="74"/>
      <c r="V45" s="74"/>
      <c r="W45" s="74"/>
      <c r="X45" s="74"/>
      <c r="Y45" s="74"/>
      <c r="Z45" s="74"/>
    </row>
    <row r="46" spans="1:26" ht="54" customHeight="1">
      <c r="A46" s="134"/>
      <c r="B46" s="134"/>
      <c r="C46" s="134"/>
      <c r="D46" s="95" t="s">
        <v>933</v>
      </c>
      <c r="E46" s="80" t="s">
        <v>142</v>
      </c>
      <c r="F46" s="100"/>
      <c r="G46" s="81">
        <v>44256</v>
      </c>
      <c r="H46" s="81">
        <v>44561</v>
      </c>
      <c r="I46" s="80" t="s">
        <v>934</v>
      </c>
      <c r="J46" s="80" t="s">
        <v>935</v>
      </c>
      <c r="K46" s="83" t="s">
        <v>936</v>
      </c>
      <c r="L46" s="80" t="s">
        <v>937</v>
      </c>
      <c r="M46" s="83" t="s">
        <v>938</v>
      </c>
      <c r="N46" s="83" t="s">
        <v>939</v>
      </c>
      <c r="O46" s="83" t="s">
        <v>940</v>
      </c>
      <c r="P46" s="83" t="s">
        <v>941</v>
      </c>
      <c r="Q46" s="83" t="s">
        <v>942</v>
      </c>
      <c r="R46" s="74"/>
      <c r="S46" s="74"/>
      <c r="T46" s="74"/>
      <c r="U46" s="74"/>
      <c r="V46" s="74"/>
      <c r="W46" s="74"/>
      <c r="X46" s="74"/>
      <c r="Y46" s="74"/>
      <c r="Z46" s="74"/>
    </row>
    <row r="47" spans="1:26" ht="54" customHeight="1">
      <c r="A47" s="134"/>
      <c r="B47" s="134"/>
      <c r="C47" s="134"/>
      <c r="D47" s="95" t="s">
        <v>943</v>
      </c>
      <c r="E47" s="80" t="s">
        <v>142</v>
      </c>
      <c r="F47" s="101" t="s">
        <v>944</v>
      </c>
      <c r="G47" s="81">
        <v>44211</v>
      </c>
      <c r="H47" s="81">
        <v>44561</v>
      </c>
      <c r="I47" s="80" t="s">
        <v>945</v>
      </c>
      <c r="J47" s="80" t="s">
        <v>946</v>
      </c>
      <c r="K47" s="83" t="s">
        <v>947</v>
      </c>
      <c r="L47" s="80" t="s">
        <v>948</v>
      </c>
      <c r="M47" s="83" t="s">
        <v>949</v>
      </c>
      <c r="N47" s="83" t="s">
        <v>950</v>
      </c>
      <c r="O47" s="83" t="s">
        <v>951</v>
      </c>
      <c r="P47" s="83" t="s">
        <v>952</v>
      </c>
      <c r="Q47" s="83" t="s">
        <v>953</v>
      </c>
      <c r="R47" s="74"/>
      <c r="S47" s="74"/>
      <c r="T47" s="74"/>
      <c r="U47" s="74"/>
      <c r="V47" s="74"/>
      <c r="W47" s="74"/>
      <c r="X47" s="74"/>
      <c r="Y47" s="74"/>
      <c r="Z47" s="74"/>
    </row>
    <row r="48" spans="1:26" ht="311.25" customHeight="1">
      <c r="A48" s="134"/>
      <c r="B48" s="134"/>
      <c r="C48" s="134"/>
      <c r="D48" s="95" t="s">
        <v>954</v>
      </c>
      <c r="E48" s="80" t="s">
        <v>98</v>
      </c>
      <c r="F48" s="88" t="s">
        <v>913</v>
      </c>
      <c r="G48" s="81">
        <v>44197</v>
      </c>
      <c r="H48" s="81">
        <v>44561</v>
      </c>
      <c r="I48" s="80" t="s">
        <v>955</v>
      </c>
      <c r="J48" s="80" t="s">
        <v>956</v>
      </c>
      <c r="K48" s="88" t="s">
        <v>957</v>
      </c>
      <c r="L48" s="88" t="s">
        <v>958</v>
      </c>
      <c r="M48" s="83" t="s">
        <v>959</v>
      </c>
      <c r="N48" s="83" t="s">
        <v>960</v>
      </c>
      <c r="O48" s="87" t="s">
        <v>961</v>
      </c>
      <c r="P48" s="83" t="s">
        <v>962</v>
      </c>
      <c r="Q48" s="83" t="s">
        <v>963</v>
      </c>
      <c r="R48" s="102"/>
      <c r="S48" s="102"/>
      <c r="T48" s="102"/>
      <c r="U48" s="102"/>
      <c r="V48" s="102"/>
      <c r="W48" s="102"/>
      <c r="X48" s="102"/>
      <c r="Y48" s="74"/>
      <c r="Z48" s="74"/>
    </row>
    <row r="49" spans="1:26" ht="181.5" customHeight="1">
      <c r="A49" s="134"/>
      <c r="B49" s="134"/>
      <c r="C49" s="134"/>
      <c r="D49" s="95" t="s">
        <v>964</v>
      </c>
      <c r="E49" s="80" t="s">
        <v>98</v>
      </c>
      <c r="F49" s="80" t="s">
        <v>965</v>
      </c>
      <c r="G49" s="81">
        <v>44197</v>
      </c>
      <c r="H49" s="81">
        <v>44561</v>
      </c>
      <c r="I49" s="80" t="s">
        <v>966</v>
      </c>
      <c r="J49" s="80" t="s">
        <v>967</v>
      </c>
      <c r="K49" s="88" t="s">
        <v>968</v>
      </c>
      <c r="L49" s="88" t="s">
        <v>969</v>
      </c>
      <c r="M49" s="83" t="s">
        <v>970</v>
      </c>
      <c r="N49" s="83" t="s">
        <v>971</v>
      </c>
      <c r="O49" s="83" t="s">
        <v>972</v>
      </c>
      <c r="P49" s="83" t="s">
        <v>973</v>
      </c>
      <c r="Q49" s="83" t="s">
        <v>974</v>
      </c>
      <c r="R49" s="102"/>
      <c r="S49" s="102"/>
      <c r="T49" s="102"/>
      <c r="U49" s="102"/>
      <c r="V49" s="102"/>
      <c r="W49" s="102"/>
      <c r="X49" s="102"/>
      <c r="Y49" s="74"/>
      <c r="Z49" s="74"/>
    </row>
    <row r="50" spans="1:26" ht="199.5" customHeight="1">
      <c r="A50" s="134"/>
      <c r="B50" s="134"/>
      <c r="C50" s="134"/>
      <c r="D50" s="95" t="s">
        <v>975</v>
      </c>
      <c r="E50" s="80" t="s">
        <v>98</v>
      </c>
      <c r="F50" s="80" t="s">
        <v>965</v>
      </c>
      <c r="G50" s="81">
        <v>44197</v>
      </c>
      <c r="H50" s="81">
        <v>44561</v>
      </c>
      <c r="I50" s="80" t="s">
        <v>976</v>
      </c>
      <c r="J50" s="80" t="s">
        <v>977</v>
      </c>
      <c r="K50" s="88" t="s">
        <v>978</v>
      </c>
      <c r="L50" s="88" t="s">
        <v>979</v>
      </c>
      <c r="M50" s="83" t="s">
        <v>980</v>
      </c>
      <c r="N50" s="83" t="s">
        <v>981</v>
      </c>
      <c r="O50" s="83" t="s">
        <v>982</v>
      </c>
      <c r="P50" s="83" t="s">
        <v>983</v>
      </c>
      <c r="Q50" s="83" t="s">
        <v>974</v>
      </c>
      <c r="R50" s="102"/>
      <c r="S50" s="102"/>
      <c r="T50" s="102"/>
      <c r="U50" s="102"/>
      <c r="V50" s="102"/>
      <c r="W50" s="102"/>
      <c r="X50" s="102"/>
      <c r="Y50" s="74"/>
      <c r="Z50" s="74"/>
    </row>
    <row r="51" spans="1:26" ht="54" customHeight="1">
      <c r="A51" s="134"/>
      <c r="B51" s="134"/>
      <c r="C51" s="134"/>
      <c r="D51" s="95" t="s">
        <v>984</v>
      </c>
      <c r="E51" s="80" t="s">
        <v>142</v>
      </c>
      <c r="F51" s="88" t="s">
        <v>985</v>
      </c>
      <c r="G51" s="103">
        <v>44270</v>
      </c>
      <c r="H51" s="103">
        <v>44561</v>
      </c>
      <c r="I51" s="80" t="s">
        <v>986</v>
      </c>
      <c r="J51" s="80" t="s">
        <v>987</v>
      </c>
      <c r="K51" s="83" t="s">
        <v>988</v>
      </c>
      <c r="L51" s="83" t="s">
        <v>989</v>
      </c>
      <c r="M51" s="87" t="s">
        <v>990</v>
      </c>
      <c r="N51" s="83" t="s">
        <v>991</v>
      </c>
      <c r="O51" s="87" t="s">
        <v>992</v>
      </c>
      <c r="P51" s="83" t="s">
        <v>993</v>
      </c>
      <c r="Q51" s="83" t="s">
        <v>994</v>
      </c>
      <c r="R51" s="102"/>
      <c r="S51" s="102"/>
      <c r="T51" s="102"/>
      <c r="U51" s="102"/>
      <c r="V51" s="102"/>
      <c r="W51" s="102"/>
      <c r="X51" s="102"/>
      <c r="Y51" s="74"/>
      <c r="Z51" s="74"/>
    </row>
    <row r="52" spans="1:26" ht="54" customHeight="1">
      <c r="A52" s="134"/>
      <c r="B52" s="134"/>
      <c r="C52" s="134"/>
      <c r="D52" s="104" t="s">
        <v>995</v>
      </c>
      <c r="E52" s="80" t="s">
        <v>142</v>
      </c>
      <c r="F52" s="80" t="s">
        <v>996</v>
      </c>
      <c r="G52" s="103">
        <v>44270</v>
      </c>
      <c r="H52" s="103">
        <v>44561</v>
      </c>
      <c r="I52" s="80" t="s">
        <v>997</v>
      </c>
      <c r="J52" s="80" t="s">
        <v>998</v>
      </c>
      <c r="K52" s="83" t="s">
        <v>999</v>
      </c>
      <c r="L52" s="83" t="s">
        <v>1000</v>
      </c>
      <c r="M52" s="87" t="s">
        <v>1001</v>
      </c>
      <c r="N52" s="83" t="s">
        <v>1002</v>
      </c>
      <c r="O52" s="87" t="s">
        <v>1003</v>
      </c>
      <c r="P52" s="83" t="s">
        <v>1004</v>
      </c>
      <c r="Q52" s="83" t="s">
        <v>1005</v>
      </c>
      <c r="R52" s="102"/>
      <c r="S52" s="102"/>
      <c r="T52" s="102"/>
      <c r="U52" s="102"/>
      <c r="V52" s="102"/>
      <c r="W52" s="102"/>
      <c r="X52" s="102"/>
      <c r="Y52" s="74"/>
      <c r="Z52" s="74"/>
    </row>
    <row r="53" spans="1:26" ht="54" customHeight="1">
      <c r="A53" s="134"/>
      <c r="B53" s="134"/>
      <c r="C53" s="134"/>
      <c r="D53" s="104" t="s">
        <v>1006</v>
      </c>
      <c r="E53" s="80" t="s">
        <v>142</v>
      </c>
      <c r="F53" s="80" t="s">
        <v>996</v>
      </c>
      <c r="G53" s="103">
        <v>44270</v>
      </c>
      <c r="H53" s="103">
        <v>44561</v>
      </c>
      <c r="I53" s="80" t="s">
        <v>1007</v>
      </c>
      <c r="J53" s="80" t="s">
        <v>1008</v>
      </c>
      <c r="K53" s="83" t="s">
        <v>1009</v>
      </c>
      <c r="L53" s="83" t="s">
        <v>1010</v>
      </c>
      <c r="M53" s="87" t="s">
        <v>1011</v>
      </c>
      <c r="N53" s="83" t="s">
        <v>1012</v>
      </c>
      <c r="O53" s="87" t="s">
        <v>1013</v>
      </c>
      <c r="P53" s="83" t="s">
        <v>1014</v>
      </c>
      <c r="Q53" s="83" t="s">
        <v>1015</v>
      </c>
      <c r="R53" s="102"/>
      <c r="S53" s="102"/>
      <c r="T53" s="102"/>
      <c r="U53" s="102"/>
      <c r="V53" s="102"/>
      <c r="W53" s="102"/>
      <c r="X53" s="102"/>
      <c r="Y53" s="74"/>
      <c r="Z53" s="74"/>
    </row>
    <row r="54" spans="1:26" ht="54" customHeight="1">
      <c r="A54" s="134"/>
      <c r="B54" s="134"/>
      <c r="C54" s="134"/>
      <c r="D54" s="95" t="s">
        <v>1016</v>
      </c>
      <c r="E54" s="80" t="s">
        <v>142</v>
      </c>
      <c r="F54" s="80" t="s">
        <v>996</v>
      </c>
      <c r="G54" s="103">
        <v>44270</v>
      </c>
      <c r="H54" s="103">
        <v>44561</v>
      </c>
      <c r="I54" s="80" t="s">
        <v>1017</v>
      </c>
      <c r="J54" s="80" t="s">
        <v>1018</v>
      </c>
      <c r="K54" s="83" t="s">
        <v>1019</v>
      </c>
      <c r="L54" s="83" t="s">
        <v>1020</v>
      </c>
      <c r="M54" s="83" t="s">
        <v>1021</v>
      </c>
      <c r="N54" s="83" t="s">
        <v>1022</v>
      </c>
      <c r="O54" s="87" t="s">
        <v>1023</v>
      </c>
      <c r="P54" s="83" t="s">
        <v>1024</v>
      </c>
      <c r="Q54" s="83" t="s">
        <v>1025</v>
      </c>
      <c r="R54" s="102"/>
      <c r="S54" s="102"/>
      <c r="T54" s="102"/>
      <c r="U54" s="102"/>
      <c r="V54" s="102"/>
      <c r="W54" s="102"/>
      <c r="X54" s="102"/>
      <c r="Y54" s="74"/>
      <c r="Z54" s="74"/>
    </row>
    <row r="55" spans="1:26" ht="54" customHeight="1">
      <c r="A55" s="134"/>
      <c r="B55" s="134"/>
      <c r="C55" s="134"/>
      <c r="D55" s="95" t="s">
        <v>1026</v>
      </c>
      <c r="E55" s="80" t="s">
        <v>142</v>
      </c>
      <c r="F55" s="80"/>
      <c r="G55" s="103">
        <v>44270</v>
      </c>
      <c r="H55" s="103">
        <v>44561</v>
      </c>
      <c r="I55" s="80" t="s">
        <v>1027</v>
      </c>
      <c r="J55" s="80" t="s">
        <v>1028</v>
      </c>
      <c r="K55" s="83" t="s">
        <v>936</v>
      </c>
      <c r="L55" s="83" t="s">
        <v>1029</v>
      </c>
      <c r="M55" s="83" t="s">
        <v>1030</v>
      </c>
      <c r="N55" s="83" t="s">
        <v>1031</v>
      </c>
      <c r="O55" s="87" t="s">
        <v>1032</v>
      </c>
      <c r="P55" s="83" t="s">
        <v>1033</v>
      </c>
      <c r="Q55" s="83" t="s">
        <v>1034</v>
      </c>
      <c r="R55" s="102"/>
      <c r="S55" s="102"/>
      <c r="T55" s="102"/>
      <c r="U55" s="102"/>
      <c r="V55" s="102"/>
      <c r="W55" s="102"/>
      <c r="X55" s="102"/>
      <c r="Y55" s="74"/>
      <c r="Z55" s="74"/>
    </row>
    <row r="56" spans="1:26" ht="54" customHeight="1">
      <c r="A56" s="134"/>
      <c r="B56" s="134"/>
      <c r="C56" s="134"/>
      <c r="D56" s="95" t="s">
        <v>1035</v>
      </c>
      <c r="E56" s="80" t="s">
        <v>142</v>
      </c>
      <c r="F56" s="80" t="s">
        <v>996</v>
      </c>
      <c r="G56" s="103">
        <v>44256</v>
      </c>
      <c r="H56" s="103">
        <v>44561</v>
      </c>
      <c r="I56" s="80" t="s">
        <v>1036</v>
      </c>
      <c r="J56" s="80" t="s">
        <v>1037</v>
      </c>
      <c r="K56" s="83" t="s">
        <v>1038</v>
      </c>
      <c r="L56" s="83" t="s">
        <v>1038</v>
      </c>
      <c r="M56" s="83" t="s">
        <v>1038</v>
      </c>
      <c r="N56" s="83" t="s">
        <v>1038</v>
      </c>
      <c r="O56" s="83" t="s">
        <v>1038</v>
      </c>
      <c r="P56" s="83" t="s">
        <v>1038</v>
      </c>
      <c r="Q56" s="83" t="s">
        <v>246</v>
      </c>
      <c r="R56" s="102"/>
      <c r="S56" s="102"/>
      <c r="T56" s="102"/>
      <c r="U56" s="102"/>
      <c r="V56" s="102"/>
      <c r="W56" s="102"/>
      <c r="X56" s="102"/>
      <c r="Y56" s="74"/>
      <c r="Z56" s="74"/>
    </row>
    <row r="57" spans="1:26" ht="54" customHeight="1">
      <c r="A57" s="135"/>
      <c r="B57" s="135"/>
      <c r="C57" s="135"/>
      <c r="D57" s="95" t="s">
        <v>1039</v>
      </c>
      <c r="E57" s="80" t="s">
        <v>142</v>
      </c>
      <c r="F57" s="80"/>
      <c r="G57" s="103">
        <v>44286</v>
      </c>
      <c r="H57" s="103">
        <v>44561</v>
      </c>
      <c r="I57" s="80" t="s">
        <v>1040</v>
      </c>
      <c r="J57" s="80" t="s">
        <v>1041</v>
      </c>
      <c r="K57" s="83" t="s">
        <v>1038</v>
      </c>
      <c r="L57" s="83" t="s">
        <v>1038</v>
      </c>
      <c r="M57" s="83" t="s">
        <v>1038</v>
      </c>
      <c r="N57" s="83" t="s">
        <v>1038</v>
      </c>
      <c r="O57" s="83" t="s">
        <v>1038</v>
      </c>
      <c r="P57" s="83" t="s">
        <v>1038</v>
      </c>
      <c r="Q57" s="83" t="s">
        <v>246</v>
      </c>
      <c r="R57" s="102"/>
      <c r="S57" s="102"/>
      <c r="T57" s="102"/>
      <c r="U57" s="102"/>
      <c r="V57" s="102"/>
      <c r="W57" s="102"/>
      <c r="X57" s="102"/>
      <c r="Y57" s="74"/>
      <c r="Z57" s="74"/>
    </row>
    <row r="58" spans="1:26" ht="78" customHeight="1">
      <c r="A58" s="142" t="s">
        <v>205</v>
      </c>
      <c r="B58" s="142" t="s">
        <v>1042</v>
      </c>
      <c r="C58" s="143" t="s">
        <v>207</v>
      </c>
      <c r="D58" s="95" t="s">
        <v>1043</v>
      </c>
      <c r="E58" s="80" t="s">
        <v>1044</v>
      </c>
      <c r="F58" s="80"/>
      <c r="G58" s="81">
        <v>44197</v>
      </c>
      <c r="H58" s="81">
        <v>44561</v>
      </c>
      <c r="I58" s="80" t="s">
        <v>1045</v>
      </c>
      <c r="J58" s="80" t="s">
        <v>1046</v>
      </c>
      <c r="K58" s="88" t="s">
        <v>1047</v>
      </c>
      <c r="L58" s="88" t="s">
        <v>1048</v>
      </c>
      <c r="M58" s="83" t="s">
        <v>1049</v>
      </c>
      <c r="N58" s="83" t="s">
        <v>1050</v>
      </c>
      <c r="O58" s="83" t="s">
        <v>1051</v>
      </c>
      <c r="P58" s="83" t="s">
        <v>1052</v>
      </c>
      <c r="Q58" s="83" t="s">
        <v>1053</v>
      </c>
      <c r="R58" s="102"/>
      <c r="S58" s="102"/>
      <c r="T58" s="102"/>
      <c r="U58" s="102"/>
      <c r="V58" s="102"/>
      <c r="W58" s="102"/>
      <c r="X58" s="102"/>
      <c r="Y58" s="74"/>
      <c r="Z58" s="74"/>
    </row>
    <row r="59" spans="1:26" ht="109.5" customHeight="1">
      <c r="A59" s="134"/>
      <c r="B59" s="134"/>
      <c r="C59" s="134"/>
      <c r="D59" s="95" t="s">
        <v>1054</v>
      </c>
      <c r="E59" s="80" t="s">
        <v>1044</v>
      </c>
      <c r="F59" s="88"/>
      <c r="G59" s="81">
        <v>44197</v>
      </c>
      <c r="H59" s="81">
        <v>44561</v>
      </c>
      <c r="I59" s="80" t="s">
        <v>1055</v>
      </c>
      <c r="J59" s="80" t="s">
        <v>1056</v>
      </c>
      <c r="K59" s="88" t="s">
        <v>1057</v>
      </c>
      <c r="L59" s="88" t="s">
        <v>1058</v>
      </c>
      <c r="M59" s="83" t="s">
        <v>1059</v>
      </c>
      <c r="N59" s="83" t="s">
        <v>1060</v>
      </c>
      <c r="O59" s="83" t="s">
        <v>1061</v>
      </c>
      <c r="P59" s="83" t="s">
        <v>1062</v>
      </c>
      <c r="Q59" s="83" t="s">
        <v>1053</v>
      </c>
      <c r="R59" s="102"/>
      <c r="S59" s="102"/>
      <c r="T59" s="102"/>
      <c r="U59" s="102"/>
      <c r="V59" s="102"/>
      <c r="W59" s="102"/>
      <c r="X59" s="102"/>
      <c r="Y59" s="74"/>
      <c r="Z59" s="74"/>
    </row>
    <row r="60" spans="1:26" ht="166.5" customHeight="1">
      <c r="A60" s="134"/>
      <c r="B60" s="134"/>
      <c r="C60" s="134"/>
      <c r="D60" s="95" t="s">
        <v>1063</v>
      </c>
      <c r="E60" s="80" t="s">
        <v>1064</v>
      </c>
      <c r="F60" s="88" t="s">
        <v>1065</v>
      </c>
      <c r="G60" s="81">
        <v>44200</v>
      </c>
      <c r="H60" s="81">
        <v>44561</v>
      </c>
      <c r="I60" s="80" t="s">
        <v>1066</v>
      </c>
      <c r="J60" s="80" t="s">
        <v>1067</v>
      </c>
      <c r="K60" s="83" t="s">
        <v>1068</v>
      </c>
      <c r="L60" s="83" t="s">
        <v>1069</v>
      </c>
      <c r="M60" s="83" t="s">
        <v>1070</v>
      </c>
      <c r="N60" s="83" t="s">
        <v>1071</v>
      </c>
      <c r="O60" s="83" t="s">
        <v>1072</v>
      </c>
      <c r="P60" s="83" t="s">
        <v>1073</v>
      </c>
      <c r="Q60" s="83" t="s">
        <v>1074</v>
      </c>
      <c r="R60" s="102"/>
      <c r="S60" s="102"/>
      <c r="T60" s="102"/>
      <c r="U60" s="102"/>
      <c r="V60" s="102"/>
      <c r="W60" s="102"/>
      <c r="X60" s="102"/>
      <c r="Y60" s="74"/>
      <c r="Z60" s="74"/>
    </row>
    <row r="61" spans="1:26" ht="54" customHeight="1">
      <c r="A61" s="134"/>
      <c r="B61" s="134"/>
      <c r="C61" s="134"/>
      <c r="D61" s="86" t="s">
        <v>1075</v>
      </c>
      <c r="E61" s="80" t="s">
        <v>593</v>
      </c>
      <c r="F61" s="80" t="s">
        <v>1076</v>
      </c>
      <c r="G61" s="81">
        <v>44228</v>
      </c>
      <c r="H61" s="81">
        <v>44515</v>
      </c>
      <c r="I61" s="80" t="s">
        <v>1077</v>
      </c>
      <c r="J61" s="80" t="s">
        <v>1078</v>
      </c>
      <c r="K61" s="83" t="s">
        <v>1079</v>
      </c>
      <c r="L61" s="80" t="s">
        <v>1080</v>
      </c>
      <c r="M61" s="83" t="s">
        <v>1081</v>
      </c>
      <c r="N61" s="83" t="s">
        <v>1082</v>
      </c>
      <c r="O61" s="83" t="s">
        <v>1083</v>
      </c>
      <c r="P61" s="83" t="s">
        <v>1084</v>
      </c>
      <c r="Q61" s="83" t="s">
        <v>1085</v>
      </c>
      <c r="R61" s="102"/>
      <c r="S61" s="102"/>
      <c r="T61" s="102"/>
      <c r="U61" s="102"/>
      <c r="V61" s="102"/>
      <c r="W61" s="102"/>
      <c r="X61" s="102"/>
      <c r="Y61" s="74"/>
      <c r="Z61" s="74"/>
    </row>
    <row r="62" spans="1:26" ht="144.75" customHeight="1">
      <c r="A62" s="134"/>
      <c r="B62" s="134"/>
      <c r="C62" s="134"/>
      <c r="D62" s="86" t="s">
        <v>1086</v>
      </c>
      <c r="E62" s="80" t="s">
        <v>1087</v>
      </c>
      <c r="F62" s="101"/>
      <c r="G62" s="81">
        <v>44200</v>
      </c>
      <c r="H62" s="81">
        <v>44561</v>
      </c>
      <c r="I62" s="80" t="s">
        <v>1088</v>
      </c>
      <c r="J62" s="80" t="s">
        <v>1089</v>
      </c>
      <c r="K62" s="83" t="s">
        <v>1090</v>
      </c>
      <c r="L62" s="80" t="s">
        <v>1091</v>
      </c>
      <c r="M62" s="83" t="s">
        <v>1092</v>
      </c>
      <c r="N62" s="83" t="s">
        <v>1093</v>
      </c>
      <c r="O62" s="83" t="s">
        <v>1094</v>
      </c>
      <c r="P62" s="83" t="s">
        <v>1093</v>
      </c>
      <c r="Q62" s="83" t="s">
        <v>1095</v>
      </c>
      <c r="R62" s="102"/>
      <c r="S62" s="102"/>
      <c r="T62" s="102"/>
      <c r="U62" s="102"/>
      <c r="V62" s="102"/>
      <c r="W62" s="102"/>
      <c r="X62" s="102"/>
      <c r="Y62" s="74"/>
      <c r="Z62" s="74"/>
    </row>
    <row r="63" spans="1:26" ht="178.5" customHeight="1">
      <c r="A63" s="134"/>
      <c r="B63" s="134"/>
      <c r="C63" s="134"/>
      <c r="D63" s="95" t="s">
        <v>1096</v>
      </c>
      <c r="E63" s="80" t="s">
        <v>1097</v>
      </c>
      <c r="F63" s="80" t="s">
        <v>1098</v>
      </c>
      <c r="G63" s="81">
        <v>44211</v>
      </c>
      <c r="H63" s="81">
        <v>44545</v>
      </c>
      <c r="I63" s="80" t="s">
        <v>1099</v>
      </c>
      <c r="J63" s="80" t="s">
        <v>1100</v>
      </c>
      <c r="K63" s="80" t="s">
        <v>1101</v>
      </c>
      <c r="L63" s="88" t="s">
        <v>1102</v>
      </c>
      <c r="M63" s="105" t="s">
        <v>1103</v>
      </c>
      <c r="N63" s="83" t="s">
        <v>1104</v>
      </c>
      <c r="O63" s="83" t="s">
        <v>1105</v>
      </c>
      <c r="P63" s="83" t="s">
        <v>1106</v>
      </c>
      <c r="Q63" s="94" t="s">
        <v>1107</v>
      </c>
      <c r="R63" s="102"/>
      <c r="S63" s="102"/>
      <c r="T63" s="102"/>
      <c r="U63" s="102"/>
      <c r="V63" s="102"/>
      <c r="W63" s="102"/>
      <c r="X63" s="102"/>
      <c r="Y63" s="74"/>
      <c r="Z63" s="74"/>
    </row>
    <row r="64" spans="1:26" ht="54" customHeight="1">
      <c r="A64" s="134"/>
      <c r="B64" s="134"/>
      <c r="C64" s="134"/>
      <c r="D64" s="95" t="s">
        <v>1108</v>
      </c>
      <c r="E64" s="80" t="s">
        <v>869</v>
      </c>
      <c r="F64" s="80" t="s">
        <v>913</v>
      </c>
      <c r="G64" s="81">
        <v>44197</v>
      </c>
      <c r="H64" s="81">
        <v>44561</v>
      </c>
      <c r="I64" s="80" t="s">
        <v>1109</v>
      </c>
      <c r="J64" s="80" t="s">
        <v>1110</v>
      </c>
      <c r="K64" s="80" t="s">
        <v>1111</v>
      </c>
      <c r="L64" s="88" t="s">
        <v>1112</v>
      </c>
      <c r="M64" s="83" t="s">
        <v>1113</v>
      </c>
      <c r="N64" s="83" t="s">
        <v>1114</v>
      </c>
      <c r="O64" s="83" t="s">
        <v>1115</v>
      </c>
      <c r="P64" s="83" t="s">
        <v>1116</v>
      </c>
      <c r="Q64" s="94" t="s">
        <v>1117</v>
      </c>
      <c r="R64" s="102"/>
      <c r="S64" s="102"/>
      <c r="T64" s="102"/>
      <c r="U64" s="102"/>
      <c r="V64" s="102"/>
      <c r="W64" s="102"/>
      <c r="X64" s="102"/>
      <c r="Y64" s="74"/>
      <c r="Z64" s="74"/>
    </row>
    <row r="65" spans="1:26" ht="54" customHeight="1">
      <c r="A65" s="134"/>
      <c r="B65" s="134"/>
      <c r="C65" s="134"/>
      <c r="D65" s="95" t="s">
        <v>1118</v>
      </c>
      <c r="E65" s="80" t="s">
        <v>869</v>
      </c>
      <c r="F65" s="80"/>
      <c r="G65" s="81">
        <v>44197</v>
      </c>
      <c r="H65" s="81">
        <v>44561</v>
      </c>
      <c r="I65" s="80" t="s">
        <v>1119</v>
      </c>
      <c r="J65" s="80" t="s">
        <v>1120</v>
      </c>
      <c r="K65" s="80" t="s">
        <v>1121</v>
      </c>
      <c r="L65" s="88" t="s">
        <v>1122</v>
      </c>
      <c r="M65" s="83" t="s">
        <v>1123</v>
      </c>
      <c r="N65" s="83" t="s">
        <v>1124</v>
      </c>
      <c r="O65" s="83" t="s">
        <v>1125</v>
      </c>
      <c r="P65" s="83" t="s">
        <v>1126</v>
      </c>
      <c r="Q65" s="94" t="s">
        <v>1127</v>
      </c>
      <c r="R65" s="102"/>
      <c r="S65" s="102"/>
      <c r="T65" s="102"/>
      <c r="U65" s="102"/>
      <c r="V65" s="102"/>
      <c r="W65" s="102"/>
      <c r="X65" s="102"/>
      <c r="Y65" s="74"/>
      <c r="Z65" s="74"/>
    </row>
    <row r="66" spans="1:26" ht="99" customHeight="1">
      <c r="A66" s="134"/>
      <c r="B66" s="134"/>
      <c r="C66" s="134"/>
      <c r="D66" s="95" t="s">
        <v>1128</v>
      </c>
      <c r="E66" s="80" t="s">
        <v>1097</v>
      </c>
      <c r="F66" s="80" t="s">
        <v>1129</v>
      </c>
      <c r="G66" s="81">
        <v>44198</v>
      </c>
      <c r="H66" s="81">
        <v>44561</v>
      </c>
      <c r="I66" s="80" t="s">
        <v>1130</v>
      </c>
      <c r="J66" s="80" t="s">
        <v>1131</v>
      </c>
      <c r="K66" s="80" t="s">
        <v>1132</v>
      </c>
      <c r="L66" s="88" t="s">
        <v>1133</v>
      </c>
      <c r="M66" s="105" t="s">
        <v>1134</v>
      </c>
      <c r="N66" s="83" t="s">
        <v>1135</v>
      </c>
      <c r="O66" s="83" t="s">
        <v>1136</v>
      </c>
      <c r="P66" s="83" t="s">
        <v>1137</v>
      </c>
      <c r="Q66" s="94" t="s">
        <v>1138</v>
      </c>
      <c r="R66" s="102"/>
      <c r="S66" s="102"/>
      <c r="T66" s="102"/>
      <c r="U66" s="102"/>
      <c r="V66" s="102"/>
      <c r="W66" s="102"/>
      <c r="X66" s="102"/>
      <c r="Y66" s="74"/>
      <c r="Z66" s="74"/>
    </row>
    <row r="67" spans="1:26" ht="103.5" customHeight="1">
      <c r="A67" s="134"/>
      <c r="B67" s="134"/>
      <c r="C67" s="134"/>
      <c r="D67" s="95" t="s">
        <v>1139</v>
      </c>
      <c r="E67" s="80" t="s">
        <v>98</v>
      </c>
      <c r="F67" s="80" t="s">
        <v>1140</v>
      </c>
      <c r="G67" s="81">
        <v>44197</v>
      </c>
      <c r="H67" s="81">
        <v>44286</v>
      </c>
      <c r="I67" s="106" t="s">
        <v>1141</v>
      </c>
      <c r="J67" s="80" t="s">
        <v>1142</v>
      </c>
      <c r="K67" s="88" t="s">
        <v>1143</v>
      </c>
      <c r="L67" s="88" t="s">
        <v>1144</v>
      </c>
      <c r="M67" s="83" t="s">
        <v>1145</v>
      </c>
      <c r="N67" s="83" t="s">
        <v>1146</v>
      </c>
      <c r="O67" s="83" t="s">
        <v>1147</v>
      </c>
      <c r="P67" s="83" t="s">
        <v>1147</v>
      </c>
      <c r="Q67" s="83" t="s">
        <v>1148</v>
      </c>
      <c r="R67" s="102"/>
      <c r="S67" s="102"/>
      <c r="T67" s="102"/>
      <c r="U67" s="102"/>
      <c r="V67" s="102"/>
      <c r="W67" s="102"/>
      <c r="X67" s="102"/>
      <c r="Y67" s="74"/>
      <c r="Z67" s="74"/>
    </row>
    <row r="68" spans="1:26" ht="263.25" customHeight="1">
      <c r="A68" s="134"/>
      <c r="B68" s="134"/>
      <c r="C68" s="134"/>
      <c r="D68" s="95" t="s">
        <v>1149</v>
      </c>
      <c r="E68" s="80" t="s">
        <v>98</v>
      </c>
      <c r="F68" s="80" t="s">
        <v>913</v>
      </c>
      <c r="G68" s="81">
        <v>44197</v>
      </c>
      <c r="H68" s="81">
        <v>44561</v>
      </c>
      <c r="I68" s="106" t="s">
        <v>1150</v>
      </c>
      <c r="J68" s="80" t="s">
        <v>1151</v>
      </c>
      <c r="K68" s="88" t="s">
        <v>1152</v>
      </c>
      <c r="L68" s="88" t="s">
        <v>1153</v>
      </c>
      <c r="M68" s="83" t="s">
        <v>1154</v>
      </c>
      <c r="N68" s="83" t="s">
        <v>1155</v>
      </c>
      <c r="O68" s="83" t="s">
        <v>1156</v>
      </c>
      <c r="P68" s="83" t="s">
        <v>1157</v>
      </c>
      <c r="Q68" s="83" t="s">
        <v>1158</v>
      </c>
      <c r="R68" s="102"/>
      <c r="S68" s="102"/>
      <c r="T68" s="102"/>
      <c r="U68" s="102"/>
      <c r="V68" s="102"/>
      <c r="W68" s="102"/>
      <c r="X68" s="102"/>
      <c r="Y68" s="74"/>
      <c r="Z68" s="74"/>
    </row>
    <row r="69" spans="1:26" ht="153" customHeight="1">
      <c r="A69" s="134"/>
      <c r="B69" s="134"/>
      <c r="C69" s="134"/>
      <c r="D69" s="95" t="s">
        <v>1159</v>
      </c>
      <c r="E69" s="80" t="s">
        <v>98</v>
      </c>
      <c r="F69" s="80" t="s">
        <v>913</v>
      </c>
      <c r="G69" s="81">
        <v>44197</v>
      </c>
      <c r="H69" s="81">
        <v>44561</v>
      </c>
      <c r="I69" s="106" t="s">
        <v>1160</v>
      </c>
      <c r="J69" s="80" t="s">
        <v>1161</v>
      </c>
      <c r="K69" s="88" t="s">
        <v>1162</v>
      </c>
      <c r="L69" s="88" t="s">
        <v>1163</v>
      </c>
      <c r="M69" s="83" t="s">
        <v>1164</v>
      </c>
      <c r="N69" s="83" t="s">
        <v>1165</v>
      </c>
      <c r="O69" s="83" t="s">
        <v>1166</v>
      </c>
      <c r="P69" s="83" t="s">
        <v>1167</v>
      </c>
      <c r="Q69" s="83" t="s">
        <v>1168</v>
      </c>
      <c r="R69" s="102"/>
      <c r="S69" s="102"/>
      <c r="T69" s="102"/>
      <c r="U69" s="102"/>
      <c r="V69" s="102"/>
      <c r="W69" s="102"/>
      <c r="X69" s="102"/>
      <c r="Y69" s="74"/>
      <c r="Z69" s="74"/>
    </row>
    <row r="70" spans="1:26" ht="135" customHeight="1">
      <c r="A70" s="134"/>
      <c r="B70" s="134"/>
      <c r="C70" s="134"/>
      <c r="D70" s="95" t="s">
        <v>1169</v>
      </c>
      <c r="E70" s="80" t="s">
        <v>98</v>
      </c>
      <c r="F70" s="80" t="s">
        <v>1140</v>
      </c>
      <c r="G70" s="81">
        <v>44197</v>
      </c>
      <c r="H70" s="81">
        <v>44377</v>
      </c>
      <c r="I70" s="106" t="s">
        <v>1170</v>
      </c>
      <c r="J70" s="80" t="s">
        <v>1171</v>
      </c>
      <c r="K70" s="88" t="s">
        <v>1172</v>
      </c>
      <c r="L70" s="88" t="s">
        <v>1173</v>
      </c>
      <c r="M70" s="83" t="s">
        <v>1174</v>
      </c>
      <c r="N70" s="83" t="s">
        <v>1175</v>
      </c>
      <c r="O70" s="83" t="s">
        <v>1176</v>
      </c>
      <c r="P70" s="83" t="s">
        <v>1176</v>
      </c>
      <c r="Q70" s="83" t="s">
        <v>1177</v>
      </c>
      <c r="R70" s="102"/>
      <c r="S70" s="102"/>
      <c r="T70" s="102"/>
      <c r="U70" s="102"/>
      <c r="V70" s="102"/>
      <c r="W70" s="102"/>
      <c r="X70" s="102"/>
      <c r="Y70" s="74"/>
      <c r="Z70" s="74"/>
    </row>
    <row r="71" spans="1:26" ht="174" customHeight="1">
      <c r="A71" s="134"/>
      <c r="B71" s="134"/>
      <c r="C71" s="134"/>
      <c r="D71" s="95" t="s">
        <v>1178</v>
      </c>
      <c r="E71" s="80" t="s">
        <v>98</v>
      </c>
      <c r="F71" s="80" t="s">
        <v>1140</v>
      </c>
      <c r="G71" s="81">
        <v>44197</v>
      </c>
      <c r="H71" s="81">
        <v>44377</v>
      </c>
      <c r="I71" s="106" t="s">
        <v>1179</v>
      </c>
      <c r="J71" s="80" t="s">
        <v>1180</v>
      </c>
      <c r="K71" s="88" t="s">
        <v>1181</v>
      </c>
      <c r="L71" s="88" t="s">
        <v>1182</v>
      </c>
      <c r="M71" s="83" t="s">
        <v>1183</v>
      </c>
      <c r="N71" s="83" t="s">
        <v>1184</v>
      </c>
      <c r="O71" s="83" t="s">
        <v>1185</v>
      </c>
      <c r="P71" s="83" t="s">
        <v>1185</v>
      </c>
      <c r="Q71" s="83" t="s">
        <v>1186</v>
      </c>
      <c r="R71" s="102"/>
      <c r="S71" s="102"/>
      <c r="T71" s="102"/>
      <c r="U71" s="102"/>
      <c r="V71" s="102"/>
      <c r="W71" s="102"/>
      <c r="X71" s="102"/>
      <c r="Y71" s="74"/>
      <c r="Z71" s="74"/>
    </row>
    <row r="72" spans="1:26" ht="136.5" customHeight="1">
      <c r="A72" s="134"/>
      <c r="B72" s="134"/>
      <c r="C72" s="134"/>
      <c r="D72" s="95" t="s">
        <v>1187</v>
      </c>
      <c r="E72" s="80" t="s">
        <v>98</v>
      </c>
      <c r="F72" s="80" t="s">
        <v>1140</v>
      </c>
      <c r="G72" s="81">
        <v>44197</v>
      </c>
      <c r="H72" s="81">
        <v>44377</v>
      </c>
      <c r="I72" s="106" t="s">
        <v>1188</v>
      </c>
      <c r="J72" s="80" t="s">
        <v>1189</v>
      </c>
      <c r="K72" s="88" t="s">
        <v>1190</v>
      </c>
      <c r="L72" s="88" t="s">
        <v>1191</v>
      </c>
      <c r="M72" s="83" t="s">
        <v>1192</v>
      </c>
      <c r="N72" s="83" t="s">
        <v>1193</v>
      </c>
      <c r="O72" s="83" t="s">
        <v>1194</v>
      </c>
      <c r="P72" s="83" t="s">
        <v>1195</v>
      </c>
      <c r="Q72" s="83" t="s">
        <v>1196</v>
      </c>
      <c r="R72" s="102"/>
      <c r="S72" s="102"/>
      <c r="T72" s="102"/>
      <c r="U72" s="102"/>
      <c r="V72" s="102"/>
      <c r="W72" s="102"/>
      <c r="X72" s="102"/>
      <c r="Y72" s="74"/>
      <c r="Z72" s="74"/>
    </row>
    <row r="73" spans="1:26" ht="127.5" customHeight="1">
      <c r="A73" s="134"/>
      <c r="B73" s="134"/>
      <c r="C73" s="134"/>
      <c r="D73" s="95" t="s">
        <v>1197</v>
      </c>
      <c r="E73" s="80" t="s">
        <v>98</v>
      </c>
      <c r="F73" s="80" t="s">
        <v>1140</v>
      </c>
      <c r="G73" s="81">
        <v>44378</v>
      </c>
      <c r="H73" s="81">
        <v>44561</v>
      </c>
      <c r="I73" s="106" t="s">
        <v>1198</v>
      </c>
      <c r="J73" s="80" t="s">
        <v>1199</v>
      </c>
      <c r="K73" s="88" t="s">
        <v>1200</v>
      </c>
      <c r="L73" s="88" t="s">
        <v>1201</v>
      </c>
      <c r="M73" s="83" t="s">
        <v>1202</v>
      </c>
      <c r="N73" s="83" t="s">
        <v>1203</v>
      </c>
      <c r="O73" s="83" t="s">
        <v>1204</v>
      </c>
      <c r="P73" s="87" t="s">
        <v>1205</v>
      </c>
      <c r="Q73" s="83" t="s">
        <v>1206</v>
      </c>
      <c r="R73" s="102"/>
      <c r="S73" s="102"/>
      <c r="T73" s="102"/>
      <c r="U73" s="102"/>
      <c r="V73" s="102"/>
      <c r="W73" s="102"/>
      <c r="X73" s="102"/>
      <c r="Y73" s="74"/>
      <c r="Z73" s="74"/>
    </row>
    <row r="74" spans="1:26" ht="127.5" customHeight="1">
      <c r="A74" s="134"/>
      <c r="B74" s="134"/>
      <c r="C74" s="134"/>
      <c r="D74" s="95" t="s">
        <v>1207</v>
      </c>
      <c r="E74" s="80" t="s">
        <v>98</v>
      </c>
      <c r="F74" s="80"/>
      <c r="G74" s="81">
        <v>44228</v>
      </c>
      <c r="H74" s="81">
        <v>44316</v>
      </c>
      <c r="I74" s="106" t="s">
        <v>1208</v>
      </c>
      <c r="J74" s="80" t="s">
        <v>1209</v>
      </c>
      <c r="K74" s="88" t="s">
        <v>1210</v>
      </c>
      <c r="L74" s="88" t="s">
        <v>1211</v>
      </c>
      <c r="M74" s="83" t="s">
        <v>1212</v>
      </c>
      <c r="N74" s="83" t="s">
        <v>1213</v>
      </c>
      <c r="O74" s="83" t="s">
        <v>1214</v>
      </c>
      <c r="P74" s="83" t="s">
        <v>1215</v>
      </c>
      <c r="Q74" s="83" t="s">
        <v>1216</v>
      </c>
      <c r="R74" s="102"/>
      <c r="S74" s="102"/>
      <c r="T74" s="102"/>
      <c r="U74" s="102"/>
      <c r="V74" s="102"/>
      <c r="W74" s="102"/>
      <c r="X74" s="102"/>
      <c r="Y74" s="74"/>
      <c r="Z74" s="74"/>
    </row>
    <row r="75" spans="1:26" ht="150.75" customHeight="1">
      <c r="A75" s="134"/>
      <c r="B75" s="134"/>
      <c r="C75" s="134"/>
      <c r="D75" s="95" t="s">
        <v>1217</v>
      </c>
      <c r="E75" s="80" t="s">
        <v>98</v>
      </c>
      <c r="F75" s="80"/>
      <c r="G75" s="81">
        <v>44228</v>
      </c>
      <c r="H75" s="81">
        <v>44561</v>
      </c>
      <c r="I75" s="106" t="s">
        <v>1218</v>
      </c>
      <c r="J75" s="80" t="s">
        <v>1219</v>
      </c>
      <c r="K75" s="88" t="s">
        <v>1220</v>
      </c>
      <c r="L75" s="88" t="s">
        <v>1221</v>
      </c>
      <c r="M75" s="83" t="s">
        <v>1222</v>
      </c>
      <c r="N75" s="83" t="s">
        <v>1223</v>
      </c>
      <c r="O75" s="83" t="s">
        <v>1224</v>
      </c>
      <c r="P75" s="83" t="s">
        <v>1225</v>
      </c>
      <c r="Q75" s="83" t="s">
        <v>1226</v>
      </c>
      <c r="R75" s="102"/>
      <c r="S75" s="102"/>
      <c r="T75" s="102"/>
      <c r="U75" s="102"/>
      <c r="V75" s="102"/>
      <c r="W75" s="102"/>
      <c r="X75" s="102"/>
      <c r="Y75" s="74"/>
      <c r="Z75" s="74"/>
    </row>
    <row r="76" spans="1:26" ht="128.25" customHeight="1">
      <c r="A76" s="134"/>
      <c r="B76" s="134"/>
      <c r="C76" s="135"/>
      <c r="D76" s="95" t="s">
        <v>1227</v>
      </c>
      <c r="E76" s="80" t="s">
        <v>98</v>
      </c>
      <c r="F76" s="80" t="s">
        <v>1140</v>
      </c>
      <c r="G76" s="81">
        <v>44228</v>
      </c>
      <c r="H76" s="81">
        <v>44561</v>
      </c>
      <c r="I76" s="106" t="s">
        <v>1228</v>
      </c>
      <c r="J76" s="80" t="s">
        <v>1229</v>
      </c>
      <c r="K76" s="88" t="s">
        <v>1230</v>
      </c>
      <c r="L76" s="88" t="s">
        <v>1231</v>
      </c>
      <c r="M76" s="83" t="s">
        <v>1232</v>
      </c>
      <c r="N76" s="83" t="s">
        <v>1233</v>
      </c>
      <c r="O76" s="83" t="s">
        <v>1234</v>
      </c>
      <c r="P76" s="83" t="s">
        <v>1235</v>
      </c>
      <c r="Q76" s="83" t="s">
        <v>1236</v>
      </c>
      <c r="R76" s="102"/>
      <c r="S76" s="102"/>
      <c r="T76" s="102"/>
      <c r="U76" s="102"/>
      <c r="V76" s="102"/>
      <c r="W76" s="102"/>
      <c r="X76" s="102"/>
      <c r="Y76" s="74"/>
      <c r="Z76" s="74"/>
    </row>
    <row r="77" spans="1:26" ht="186.75" customHeight="1">
      <c r="A77" s="134"/>
      <c r="B77" s="134"/>
      <c r="C77" s="143" t="s">
        <v>284</v>
      </c>
      <c r="D77" s="95" t="s">
        <v>1237</v>
      </c>
      <c r="E77" s="80" t="s">
        <v>1238</v>
      </c>
      <c r="F77" s="80" t="s">
        <v>1140</v>
      </c>
      <c r="G77" s="81">
        <v>44197</v>
      </c>
      <c r="H77" s="81">
        <v>44561</v>
      </c>
      <c r="I77" s="106" t="s">
        <v>1239</v>
      </c>
      <c r="J77" s="80" t="s">
        <v>1240</v>
      </c>
      <c r="K77" s="88" t="s">
        <v>1241</v>
      </c>
      <c r="L77" s="88" t="s">
        <v>1242</v>
      </c>
      <c r="M77" s="83" t="s">
        <v>1243</v>
      </c>
      <c r="N77" s="83" t="s">
        <v>1244</v>
      </c>
      <c r="O77" s="83" t="s">
        <v>1245</v>
      </c>
      <c r="P77" s="83" t="s">
        <v>1246</v>
      </c>
      <c r="Q77" s="83" t="s">
        <v>1247</v>
      </c>
      <c r="R77" s="102"/>
      <c r="S77" s="102"/>
      <c r="T77" s="102"/>
      <c r="U77" s="102"/>
      <c r="V77" s="102"/>
      <c r="W77" s="102"/>
      <c r="X77" s="102"/>
      <c r="Y77" s="74"/>
      <c r="Z77" s="74"/>
    </row>
    <row r="78" spans="1:26" ht="100.5" customHeight="1">
      <c r="A78" s="134"/>
      <c r="B78" s="134"/>
      <c r="C78" s="134"/>
      <c r="D78" s="95" t="s">
        <v>1248</v>
      </c>
      <c r="E78" s="80" t="s">
        <v>1238</v>
      </c>
      <c r="F78" s="80" t="s">
        <v>1140</v>
      </c>
      <c r="G78" s="81">
        <v>44197</v>
      </c>
      <c r="H78" s="81">
        <v>44561</v>
      </c>
      <c r="I78" s="106" t="s">
        <v>1249</v>
      </c>
      <c r="J78" s="80" t="s">
        <v>1250</v>
      </c>
      <c r="K78" s="88" t="s">
        <v>1251</v>
      </c>
      <c r="L78" s="88" t="s">
        <v>1252</v>
      </c>
      <c r="M78" s="83" t="s">
        <v>1253</v>
      </c>
      <c r="N78" s="83" t="s">
        <v>1254</v>
      </c>
      <c r="O78" s="83" t="s">
        <v>1255</v>
      </c>
      <c r="P78" s="83" t="s">
        <v>1256</v>
      </c>
      <c r="Q78" s="83" t="s">
        <v>1257</v>
      </c>
      <c r="R78" s="102"/>
      <c r="S78" s="102"/>
      <c r="T78" s="102"/>
      <c r="U78" s="102"/>
      <c r="V78" s="102"/>
      <c r="W78" s="102"/>
      <c r="X78" s="102"/>
      <c r="Y78" s="74"/>
      <c r="Z78" s="74"/>
    </row>
    <row r="79" spans="1:26" ht="128.25" customHeight="1">
      <c r="A79" s="134"/>
      <c r="B79" s="134"/>
      <c r="C79" s="134"/>
      <c r="D79" s="95" t="s">
        <v>1258</v>
      </c>
      <c r="E79" s="80" t="s">
        <v>1238</v>
      </c>
      <c r="F79" s="80" t="s">
        <v>1140</v>
      </c>
      <c r="G79" s="81">
        <v>44197</v>
      </c>
      <c r="H79" s="81">
        <v>44561</v>
      </c>
      <c r="I79" s="106" t="s">
        <v>1259</v>
      </c>
      <c r="J79" s="80" t="s">
        <v>1260</v>
      </c>
      <c r="K79" s="88" t="s">
        <v>1261</v>
      </c>
      <c r="L79" s="88" t="s">
        <v>1262</v>
      </c>
      <c r="M79" s="83" t="s">
        <v>1263</v>
      </c>
      <c r="N79" s="83" t="s">
        <v>1254</v>
      </c>
      <c r="O79" s="83" t="s">
        <v>1264</v>
      </c>
      <c r="P79" s="83" t="s">
        <v>1265</v>
      </c>
      <c r="Q79" s="83" t="s">
        <v>1266</v>
      </c>
      <c r="R79" s="102"/>
      <c r="S79" s="102"/>
      <c r="T79" s="102"/>
      <c r="U79" s="102"/>
      <c r="V79" s="102"/>
      <c r="W79" s="102"/>
      <c r="X79" s="102"/>
      <c r="Y79" s="74"/>
      <c r="Z79" s="74"/>
    </row>
    <row r="80" spans="1:26" ht="164.25" customHeight="1">
      <c r="A80" s="134"/>
      <c r="B80" s="134"/>
      <c r="C80" s="134"/>
      <c r="D80" s="95" t="s">
        <v>1267</v>
      </c>
      <c r="E80" s="80" t="s">
        <v>361</v>
      </c>
      <c r="F80" s="80" t="s">
        <v>1268</v>
      </c>
      <c r="G80" s="81">
        <v>44228</v>
      </c>
      <c r="H80" s="81">
        <v>44255</v>
      </c>
      <c r="I80" s="80" t="s">
        <v>1269</v>
      </c>
      <c r="J80" s="80" t="s">
        <v>1270</v>
      </c>
      <c r="K80" s="88" t="s">
        <v>1271</v>
      </c>
      <c r="L80" s="88" t="s">
        <v>1272</v>
      </c>
      <c r="M80" s="83" t="s">
        <v>1273</v>
      </c>
      <c r="N80" s="83" t="s">
        <v>1274</v>
      </c>
      <c r="O80" s="83" t="s">
        <v>1275</v>
      </c>
      <c r="P80" s="83" t="s">
        <v>1276</v>
      </c>
      <c r="Q80" s="94" t="s">
        <v>1277</v>
      </c>
      <c r="R80" s="102"/>
      <c r="S80" s="102"/>
      <c r="T80" s="102"/>
      <c r="U80" s="102"/>
      <c r="V80" s="102"/>
      <c r="W80" s="102"/>
      <c r="X80" s="102"/>
      <c r="Y80" s="74"/>
      <c r="Z80" s="74"/>
    </row>
    <row r="81" spans="1:26" ht="160.5" customHeight="1">
      <c r="A81" s="134"/>
      <c r="B81" s="134"/>
      <c r="C81" s="134"/>
      <c r="D81" s="95" t="s">
        <v>1278</v>
      </c>
      <c r="E81" s="80" t="s">
        <v>361</v>
      </c>
      <c r="F81" s="80" t="s">
        <v>1268</v>
      </c>
      <c r="G81" s="81">
        <v>44256</v>
      </c>
      <c r="H81" s="81">
        <v>44316</v>
      </c>
      <c r="I81" s="80" t="s">
        <v>1279</v>
      </c>
      <c r="J81" s="80" t="s">
        <v>1280</v>
      </c>
      <c r="K81" s="88" t="s">
        <v>1281</v>
      </c>
      <c r="L81" s="88" t="s">
        <v>1282</v>
      </c>
      <c r="M81" s="83" t="s">
        <v>1283</v>
      </c>
      <c r="N81" s="83" t="s">
        <v>1284</v>
      </c>
      <c r="O81" s="83" t="s">
        <v>1285</v>
      </c>
      <c r="P81" s="83" t="s">
        <v>1286</v>
      </c>
      <c r="Q81" s="94" t="s">
        <v>1287</v>
      </c>
      <c r="R81" s="102"/>
      <c r="S81" s="102"/>
      <c r="T81" s="102"/>
      <c r="U81" s="102"/>
      <c r="V81" s="102"/>
      <c r="W81" s="102"/>
      <c r="X81" s="102"/>
      <c r="Y81" s="74"/>
      <c r="Z81" s="74"/>
    </row>
    <row r="82" spans="1:26" ht="145.5" customHeight="1">
      <c r="A82" s="134"/>
      <c r="B82" s="134"/>
      <c r="C82" s="134"/>
      <c r="D82" s="95" t="s">
        <v>1288</v>
      </c>
      <c r="E82" s="80" t="s">
        <v>361</v>
      </c>
      <c r="F82" s="80" t="s">
        <v>1268</v>
      </c>
      <c r="G82" s="81">
        <v>44317</v>
      </c>
      <c r="H82" s="81">
        <v>44530</v>
      </c>
      <c r="I82" s="80" t="s">
        <v>1279</v>
      </c>
      <c r="J82" s="80" t="s">
        <v>1280</v>
      </c>
      <c r="K82" s="88" t="s">
        <v>1289</v>
      </c>
      <c r="L82" s="88" t="s">
        <v>1290</v>
      </c>
      <c r="M82" s="83" t="s">
        <v>1291</v>
      </c>
      <c r="N82" s="83" t="s">
        <v>1292</v>
      </c>
      <c r="O82" s="83" t="s">
        <v>1293</v>
      </c>
      <c r="P82" s="83" t="s">
        <v>1294</v>
      </c>
      <c r="Q82" s="94" t="s">
        <v>1287</v>
      </c>
      <c r="R82" s="102"/>
      <c r="S82" s="102"/>
      <c r="T82" s="102"/>
      <c r="U82" s="102"/>
      <c r="V82" s="102"/>
      <c r="W82" s="102"/>
      <c r="X82" s="102"/>
      <c r="Y82" s="74"/>
      <c r="Z82" s="74"/>
    </row>
    <row r="83" spans="1:26" ht="224.25" customHeight="1">
      <c r="A83" s="134"/>
      <c r="B83" s="134"/>
      <c r="C83" s="134"/>
      <c r="D83" s="95" t="s">
        <v>1295</v>
      </c>
      <c r="E83" s="80" t="s">
        <v>1296</v>
      </c>
      <c r="F83" s="83"/>
      <c r="G83" s="107">
        <v>44200</v>
      </c>
      <c r="H83" s="107">
        <v>44561</v>
      </c>
      <c r="I83" s="80" t="s">
        <v>1297</v>
      </c>
      <c r="J83" s="80" t="s">
        <v>1298</v>
      </c>
      <c r="K83" s="83" t="s">
        <v>1299</v>
      </c>
      <c r="L83" s="83" t="s">
        <v>1300</v>
      </c>
      <c r="M83" s="83" t="s">
        <v>1301</v>
      </c>
      <c r="N83" s="83" t="s">
        <v>1302</v>
      </c>
      <c r="O83" s="83" t="s">
        <v>1303</v>
      </c>
      <c r="P83" s="83" t="s">
        <v>1304</v>
      </c>
      <c r="Q83" s="108" t="s">
        <v>1305</v>
      </c>
      <c r="R83" s="102"/>
      <c r="S83" s="102"/>
      <c r="T83" s="102"/>
      <c r="U83" s="102"/>
      <c r="V83" s="102"/>
      <c r="W83" s="102"/>
      <c r="X83" s="102"/>
      <c r="Y83" s="74"/>
      <c r="Z83" s="74"/>
    </row>
    <row r="84" spans="1:26" ht="125.25" customHeight="1">
      <c r="A84" s="134"/>
      <c r="B84" s="134"/>
      <c r="C84" s="134"/>
      <c r="D84" s="86" t="s">
        <v>1306</v>
      </c>
      <c r="E84" s="88" t="s">
        <v>361</v>
      </c>
      <c r="F84" s="80" t="s">
        <v>1307</v>
      </c>
      <c r="G84" s="81">
        <v>44228</v>
      </c>
      <c r="H84" s="81">
        <v>44530</v>
      </c>
      <c r="I84" s="80" t="s">
        <v>1308</v>
      </c>
      <c r="J84" s="80" t="s">
        <v>1309</v>
      </c>
      <c r="K84" s="88" t="s">
        <v>1310</v>
      </c>
      <c r="L84" s="88" t="s">
        <v>1311</v>
      </c>
      <c r="M84" s="83" t="s">
        <v>1312</v>
      </c>
      <c r="N84" s="83" t="s">
        <v>1313</v>
      </c>
      <c r="O84" s="83" t="s">
        <v>1314</v>
      </c>
      <c r="P84" s="83" t="s">
        <v>1315</v>
      </c>
      <c r="Q84" s="94" t="s">
        <v>1316</v>
      </c>
      <c r="R84" s="102"/>
      <c r="S84" s="102"/>
      <c r="T84" s="102"/>
      <c r="U84" s="102"/>
      <c r="V84" s="102"/>
      <c r="W84" s="102"/>
      <c r="X84" s="102"/>
      <c r="Y84" s="74"/>
      <c r="Z84" s="74"/>
    </row>
    <row r="85" spans="1:26" ht="54" customHeight="1">
      <c r="A85" s="134"/>
      <c r="B85" s="134"/>
      <c r="C85" s="134"/>
      <c r="D85" s="86" t="s">
        <v>1317</v>
      </c>
      <c r="E85" s="88" t="s">
        <v>361</v>
      </c>
      <c r="F85" s="80" t="s">
        <v>1307</v>
      </c>
      <c r="G85" s="81">
        <v>44228</v>
      </c>
      <c r="H85" s="81">
        <v>44530</v>
      </c>
      <c r="I85" s="80" t="s">
        <v>1279</v>
      </c>
      <c r="J85" s="80" t="s">
        <v>1280</v>
      </c>
      <c r="K85" s="88" t="s">
        <v>1318</v>
      </c>
      <c r="L85" s="88" t="s">
        <v>1319</v>
      </c>
      <c r="M85" s="83" t="s">
        <v>1320</v>
      </c>
      <c r="N85" s="83" t="s">
        <v>1321</v>
      </c>
      <c r="O85" s="83" t="s">
        <v>1322</v>
      </c>
      <c r="P85" s="83" t="s">
        <v>1323</v>
      </c>
      <c r="Q85" s="94" t="s">
        <v>1324</v>
      </c>
      <c r="R85" s="102"/>
      <c r="S85" s="102"/>
      <c r="T85" s="102"/>
      <c r="U85" s="102"/>
      <c r="V85" s="102"/>
      <c r="W85" s="102"/>
      <c r="X85" s="102"/>
      <c r="Y85" s="74"/>
      <c r="Z85" s="74"/>
    </row>
    <row r="86" spans="1:26" ht="54" customHeight="1">
      <c r="A86" s="134"/>
      <c r="B86" s="134"/>
      <c r="C86" s="134"/>
      <c r="D86" s="86" t="s">
        <v>1325</v>
      </c>
      <c r="E86" s="88" t="s">
        <v>361</v>
      </c>
      <c r="F86" s="80" t="s">
        <v>1307</v>
      </c>
      <c r="G86" s="81">
        <v>44228</v>
      </c>
      <c r="H86" s="81">
        <v>44530</v>
      </c>
      <c r="I86" s="80" t="s">
        <v>1279</v>
      </c>
      <c r="J86" s="80" t="s">
        <v>1280</v>
      </c>
      <c r="K86" s="88" t="s">
        <v>1326</v>
      </c>
      <c r="L86" s="88" t="s">
        <v>1327</v>
      </c>
      <c r="M86" s="83" t="s">
        <v>1328</v>
      </c>
      <c r="N86" s="83" t="s">
        <v>1329</v>
      </c>
      <c r="O86" s="83" t="s">
        <v>1330</v>
      </c>
      <c r="P86" s="83" t="s">
        <v>1331</v>
      </c>
      <c r="Q86" s="94" t="s">
        <v>1332</v>
      </c>
      <c r="R86" s="102"/>
      <c r="S86" s="102"/>
      <c r="T86" s="102"/>
      <c r="U86" s="102"/>
      <c r="V86" s="102"/>
      <c r="W86" s="102"/>
      <c r="X86" s="102"/>
      <c r="Y86" s="74"/>
      <c r="Z86" s="74"/>
    </row>
    <row r="87" spans="1:26" ht="93" customHeight="1">
      <c r="A87" s="134"/>
      <c r="B87" s="134"/>
      <c r="C87" s="134"/>
      <c r="D87" s="95" t="s">
        <v>1333</v>
      </c>
      <c r="E87" s="88" t="s">
        <v>361</v>
      </c>
      <c r="F87" s="80" t="s">
        <v>1307</v>
      </c>
      <c r="G87" s="81">
        <v>44228</v>
      </c>
      <c r="H87" s="81">
        <v>44530</v>
      </c>
      <c r="I87" s="80" t="s">
        <v>1279</v>
      </c>
      <c r="J87" s="80" t="s">
        <v>1280</v>
      </c>
      <c r="K87" s="88" t="s">
        <v>1334</v>
      </c>
      <c r="L87" s="88" t="s">
        <v>1335</v>
      </c>
      <c r="M87" s="83" t="s">
        <v>1336</v>
      </c>
      <c r="N87" s="83" t="s">
        <v>1292</v>
      </c>
      <c r="O87" s="83" t="s">
        <v>1337</v>
      </c>
      <c r="P87" s="83" t="s">
        <v>1338</v>
      </c>
      <c r="Q87" s="94" t="s">
        <v>1332</v>
      </c>
      <c r="R87" s="102"/>
      <c r="S87" s="102"/>
      <c r="T87" s="102"/>
      <c r="U87" s="102"/>
      <c r="V87" s="102"/>
      <c r="W87" s="102"/>
      <c r="X87" s="102"/>
      <c r="Y87" s="74"/>
      <c r="Z87" s="74"/>
    </row>
    <row r="88" spans="1:26" ht="95.25" customHeight="1">
      <c r="A88" s="134"/>
      <c r="B88" s="134"/>
      <c r="C88" s="134"/>
      <c r="D88" s="86" t="s">
        <v>1339</v>
      </c>
      <c r="E88" s="88" t="s">
        <v>361</v>
      </c>
      <c r="F88" s="80" t="s">
        <v>1307</v>
      </c>
      <c r="G88" s="81">
        <v>44228</v>
      </c>
      <c r="H88" s="81">
        <v>44255</v>
      </c>
      <c r="I88" s="80" t="s">
        <v>1340</v>
      </c>
      <c r="J88" s="80" t="s">
        <v>1341</v>
      </c>
      <c r="K88" s="88" t="s">
        <v>1342</v>
      </c>
      <c r="L88" s="88" t="s">
        <v>1343</v>
      </c>
      <c r="M88" s="83" t="s">
        <v>1344</v>
      </c>
      <c r="N88" s="83" t="s">
        <v>1345</v>
      </c>
      <c r="O88" s="83" t="s">
        <v>1346</v>
      </c>
      <c r="P88" s="83" t="s">
        <v>1347</v>
      </c>
      <c r="Q88" s="94" t="s">
        <v>1348</v>
      </c>
      <c r="R88" s="102"/>
      <c r="S88" s="102"/>
      <c r="T88" s="102"/>
      <c r="U88" s="102"/>
      <c r="V88" s="102"/>
      <c r="W88" s="102"/>
      <c r="X88" s="102"/>
      <c r="Y88" s="74"/>
      <c r="Z88" s="74"/>
    </row>
    <row r="89" spans="1:26" ht="99.75" customHeight="1">
      <c r="A89" s="134"/>
      <c r="B89" s="134"/>
      <c r="C89" s="134"/>
      <c r="D89" s="86" t="s">
        <v>1349</v>
      </c>
      <c r="E89" s="88" t="s">
        <v>361</v>
      </c>
      <c r="F89" s="80" t="s">
        <v>1307</v>
      </c>
      <c r="G89" s="81">
        <v>44256</v>
      </c>
      <c r="H89" s="81">
        <v>44316</v>
      </c>
      <c r="I89" s="80" t="s">
        <v>1350</v>
      </c>
      <c r="J89" s="80" t="s">
        <v>1351</v>
      </c>
      <c r="K89" s="88" t="s">
        <v>1352</v>
      </c>
      <c r="L89" s="88" t="s">
        <v>1353</v>
      </c>
      <c r="M89" s="83" t="s">
        <v>1354</v>
      </c>
      <c r="N89" s="83" t="s">
        <v>1355</v>
      </c>
      <c r="O89" s="83" t="s">
        <v>1356</v>
      </c>
      <c r="P89" s="83" t="s">
        <v>1357</v>
      </c>
      <c r="Q89" s="94" t="s">
        <v>1348</v>
      </c>
      <c r="R89" s="102"/>
      <c r="S89" s="102"/>
      <c r="T89" s="102"/>
      <c r="U89" s="102"/>
      <c r="V89" s="102"/>
      <c r="W89" s="102"/>
      <c r="X89" s="102"/>
      <c r="Y89" s="74"/>
      <c r="Z89" s="74"/>
    </row>
    <row r="90" spans="1:26" ht="54" customHeight="1">
      <c r="A90" s="134"/>
      <c r="B90" s="134"/>
      <c r="C90" s="134"/>
      <c r="D90" s="95" t="s">
        <v>1358</v>
      </c>
      <c r="E90" s="88" t="s">
        <v>361</v>
      </c>
      <c r="F90" s="80" t="s">
        <v>1307</v>
      </c>
      <c r="G90" s="81">
        <v>44317</v>
      </c>
      <c r="H90" s="81">
        <v>44530</v>
      </c>
      <c r="I90" s="80" t="s">
        <v>1359</v>
      </c>
      <c r="J90" s="80" t="s">
        <v>1360</v>
      </c>
      <c r="K90" s="88" t="s">
        <v>1361</v>
      </c>
      <c r="L90" s="88" t="s">
        <v>1362</v>
      </c>
      <c r="M90" s="83" t="s">
        <v>1363</v>
      </c>
      <c r="N90" s="83" t="s">
        <v>1364</v>
      </c>
      <c r="O90" s="83" t="s">
        <v>1365</v>
      </c>
      <c r="P90" s="83" t="s">
        <v>1366</v>
      </c>
      <c r="Q90" s="94" t="s">
        <v>1348</v>
      </c>
      <c r="R90" s="102"/>
      <c r="S90" s="102"/>
      <c r="T90" s="102"/>
      <c r="U90" s="102"/>
      <c r="V90" s="102"/>
      <c r="W90" s="102"/>
      <c r="X90" s="102"/>
      <c r="Y90" s="74"/>
      <c r="Z90" s="74"/>
    </row>
    <row r="91" spans="1:26" ht="163.5" customHeight="1">
      <c r="A91" s="134"/>
      <c r="B91" s="134"/>
      <c r="C91" s="134"/>
      <c r="D91" s="95" t="s">
        <v>1367</v>
      </c>
      <c r="E91" s="88" t="s">
        <v>361</v>
      </c>
      <c r="F91" s="80" t="s">
        <v>1368</v>
      </c>
      <c r="G91" s="81">
        <v>44228</v>
      </c>
      <c r="H91" s="81">
        <v>44530</v>
      </c>
      <c r="I91" s="80" t="s">
        <v>1369</v>
      </c>
      <c r="J91" s="80" t="s">
        <v>1370</v>
      </c>
      <c r="K91" s="88" t="s">
        <v>1371</v>
      </c>
      <c r="L91" s="88" t="s">
        <v>1372</v>
      </c>
      <c r="M91" s="83" t="s">
        <v>1373</v>
      </c>
      <c r="N91" s="83" t="s">
        <v>1374</v>
      </c>
      <c r="O91" s="83" t="s">
        <v>1375</v>
      </c>
      <c r="P91" s="83" t="s">
        <v>1376</v>
      </c>
      <c r="Q91" s="94" t="s">
        <v>1377</v>
      </c>
      <c r="R91" s="102"/>
      <c r="S91" s="102"/>
      <c r="T91" s="102"/>
      <c r="U91" s="102"/>
      <c r="V91" s="102"/>
      <c r="W91" s="102"/>
      <c r="X91" s="102"/>
      <c r="Y91" s="74"/>
      <c r="Z91" s="74"/>
    </row>
    <row r="92" spans="1:26" ht="54" customHeight="1">
      <c r="A92" s="134"/>
      <c r="B92" s="134"/>
      <c r="C92" s="134"/>
      <c r="D92" s="95" t="s">
        <v>1378</v>
      </c>
      <c r="E92" s="88" t="s">
        <v>361</v>
      </c>
      <c r="F92" s="80" t="s">
        <v>1368</v>
      </c>
      <c r="G92" s="81">
        <v>44228</v>
      </c>
      <c r="H92" s="81">
        <v>44530</v>
      </c>
      <c r="I92" s="80" t="s">
        <v>1379</v>
      </c>
      <c r="J92" s="80" t="s">
        <v>1380</v>
      </c>
      <c r="K92" s="88" t="s">
        <v>1381</v>
      </c>
      <c r="L92" s="88" t="s">
        <v>1382</v>
      </c>
      <c r="M92" s="83" t="s">
        <v>1383</v>
      </c>
      <c r="N92" s="83" t="s">
        <v>1384</v>
      </c>
      <c r="O92" s="83" t="s">
        <v>1385</v>
      </c>
      <c r="P92" s="83" t="s">
        <v>1386</v>
      </c>
      <c r="Q92" s="94" t="s">
        <v>1387</v>
      </c>
      <c r="R92" s="102"/>
      <c r="S92" s="102"/>
      <c r="T92" s="102"/>
      <c r="U92" s="102"/>
      <c r="V92" s="102"/>
      <c r="W92" s="102"/>
      <c r="X92" s="102"/>
      <c r="Y92" s="74"/>
      <c r="Z92" s="74"/>
    </row>
    <row r="93" spans="1:26" ht="54" customHeight="1">
      <c r="A93" s="134"/>
      <c r="B93" s="134"/>
      <c r="C93" s="134"/>
      <c r="D93" s="95" t="s">
        <v>1388</v>
      </c>
      <c r="E93" s="88" t="s">
        <v>361</v>
      </c>
      <c r="F93" s="80" t="s">
        <v>1368</v>
      </c>
      <c r="G93" s="81">
        <v>44228</v>
      </c>
      <c r="H93" s="81">
        <v>44530</v>
      </c>
      <c r="I93" s="80" t="s">
        <v>1389</v>
      </c>
      <c r="J93" s="80" t="s">
        <v>1390</v>
      </c>
      <c r="K93" s="88" t="s">
        <v>1391</v>
      </c>
      <c r="L93" s="88" t="s">
        <v>1392</v>
      </c>
      <c r="M93" s="83" t="s">
        <v>1393</v>
      </c>
      <c r="N93" s="83" t="s">
        <v>1394</v>
      </c>
      <c r="O93" s="83" t="s">
        <v>1395</v>
      </c>
      <c r="P93" s="83" t="s">
        <v>1396</v>
      </c>
      <c r="Q93" s="94" t="s">
        <v>1397</v>
      </c>
      <c r="R93" s="102"/>
      <c r="S93" s="102"/>
      <c r="T93" s="102"/>
      <c r="U93" s="102"/>
      <c r="V93" s="102"/>
      <c r="W93" s="102"/>
      <c r="X93" s="102"/>
      <c r="Y93" s="74"/>
      <c r="Z93" s="74"/>
    </row>
    <row r="94" spans="1:26" ht="155.25" customHeight="1">
      <c r="A94" s="134"/>
      <c r="B94" s="134"/>
      <c r="C94" s="134"/>
      <c r="D94" s="95" t="s">
        <v>1398</v>
      </c>
      <c r="E94" s="88" t="s">
        <v>361</v>
      </c>
      <c r="F94" s="80" t="s">
        <v>1368</v>
      </c>
      <c r="G94" s="81">
        <v>44228</v>
      </c>
      <c r="H94" s="81">
        <v>44530</v>
      </c>
      <c r="I94" s="80" t="s">
        <v>1399</v>
      </c>
      <c r="J94" s="80" t="s">
        <v>1400</v>
      </c>
      <c r="K94" s="88" t="s">
        <v>1401</v>
      </c>
      <c r="L94" s="88" t="s">
        <v>1402</v>
      </c>
      <c r="M94" s="83" t="s">
        <v>1403</v>
      </c>
      <c r="N94" s="83" t="s">
        <v>1404</v>
      </c>
      <c r="O94" s="83" t="s">
        <v>1405</v>
      </c>
      <c r="P94" s="83" t="s">
        <v>1406</v>
      </c>
      <c r="Q94" s="94" t="s">
        <v>1407</v>
      </c>
      <c r="R94" s="102"/>
      <c r="S94" s="102"/>
      <c r="T94" s="102"/>
      <c r="U94" s="102"/>
      <c r="V94" s="102"/>
      <c r="W94" s="102"/>
      <c r="X94" s="102"/>
      <c r="Y94" s="74"/>
      <c r="Z94" s="74"/>
    </row>
    <row r="95" spans="1:26" ht="151.5" customHeight="1">
      <c r="A95" s="134"/>
      <c r="B95" s="134"/>
      <c r="C95" s="134"/>
      <c r="D95" s="95" t="s">
        <v>1408</v>
      </c>
      <c r="E95" s="80" t="s">
        <v>1238</v>
      </c>
      <c r="F95" s="80" t="s">
        <v>634</v>
      </c>
      <c r="G95" s="81">
        <v>44197</v>
      </c>
      <c r="H95" s="81">
        <v>44377</v>
      </c>
      <c r="I95" s="106" t="s">
        <v>1409</v>
      </c>
      <c r="J95" s="80" t="s">
        <v>1410</v>
      </c>
      <c r="K95" s="88" t="s">
        <v>1411</v>
      </c>
      <c r="L95" s="88" t="s">
        <v>1412</v>
      </c>
      <c r="M95" s="83" t="s">
        <v>1413</v>
      </c>
      <c r="N95" s="83" t="s">
        <v>1414</v>
      </c>
      <c r="O95" s="83" t="s">
        <v>1415</v>
      </c>
      <c r="P95" s="83" t="s">
        <v>1416</v>
      </c>
      <c r="Q95" s="83" t="s">
        <v>1417</v>
      </c>
      <c r="R95" s="102"/>
      <c r="S95" s="102"/>
      <c r="T95" s="102"/>
      <c r="U95" s="102"/>
      <c r="V95" s="102"/>
      <c r="W95" s="102"/>
      <c r="X95" s="102"/>
      <c r="Y95" s="74"/>
      <c r="Z95" s="74"/>
    </row>
    <row r="96" spans="1:26" ht="172.5" customHeight="1">
      <c r="A96" s="134"/>
      <c r="B96" s="134"/>
      <c r="C96" s="134"/>
      <c r="D96" s="95" t="s">
        <v>1418</v>
      </c>
      <c r="E96" s="80" t="s">
        <v>1238</v>
      </c>
      <c r="F96" s="80" t="s">
        <v>634</v>
      </c>
      <c r="G96" s="81">
        <v>44197</v>
      </c>
      <c r="H96" s="81">
        <v>44561</v>
      </c>
      <c r="I96" s="106" t="s">
        <v>1419</v>
      </c>
      <c r="J96" s="80" t="s">
        <v>1420</v>
      </c>
      <c r="K96" s="88" t="s">
        <v>1421</v>
      </c>
      <c r="L96" s="88" t="s">
        <v>1422</v>
      </c>
      <c r="M96" s="109" t="s">
        <v>1423</v>
      </c>
      <c r="N96" s="83" t="s">
        <v>1424</v>
      </c>
      <c r="O96" s="83" t="s">
        <v>1425</v>
      </c>
      <c r="P96" s="83" t="s">
        <v>1426</v>
      </c>
      <c r="Q96" s="83" t="s">
        <v>1427</v>
      </c>
      <c r="R96" s="102"/>
      <c r="S96" s="102"/>
      <c r="T96" s="102"/>
      <c r="U96" s="102"/>
      <c r="V96" s="102"/>
      <c r="W96" s="102"/>
      <c r="X96" s="102"/>
      <c r="Y96" s="74"/>
      <c r="Z96" s="74"/>
    </row>
    <row r="97" spans="1:26" ht="147.75" customHeight="1">
      <c r="A97" s="134"/>
      <c r="B97" s="134"/>
      <c r="C97" s="134"/>
      <c r="D97" s="95" t="s">
        <v>1428</v>
      </c>
      <c r="E97" s="80" t="s">
        <v>1238</v>
      </c>
      <c r="F97" s="80" t="s">
        <v>634</v>
      </c>
      <c r="G97" s="81">
        <v>44197</v>
      </c>
      <c r="H97" s="81">
        <v>44561</v>
      </c>
      <c r="I97" s="106" t="s">
        <v>1429</v>
      </c>
      <c r="J97" s="80" t="s">
        <v>1430</v>
      </c>
      <c r="K97" s="88" t="s">
        <v>1431</v>
      </c>
      <c r="L97" s="88" t="s">
        <v>1432</v>
      </c>
      <c r="M97" s="109" t="s">
        <v>1433</v>
      </c>
      <c r="N97" s="83" t="s">
        <v>1434</v>
      </c>
      <c r="O97" s="83" t="s">
        <v>1435</v>
      </c>
      <c r="P97" s="83" t="s">
        <v>1436</v>
      </c>
      <c r="Q97" s="83" t="s">
        <v>1437</v>
      </c>
      <c r="R97" s="102"/>
      <c r="S97" s="102"/>
      <c r="T97" s="102"/>
      <c r="U97" s="102"/>
      <c r="V97" s="102"/>
      <c r="W97" s="102"/>
      <c r="X97" s="102"/>
      <c r="Y97" s="74"/>
      <c r="Z97" s="74"/>
    </row>
    <row r="98" spans="1:26" ht="54" customHeight="1">
      <c r="A98" s="134"/>
      <c r="B98" s="134"/>
      <c r="C98" s="134"/>
      <c r="D98" s="95" t="s">
        <v>1438</v>
      </c>
      <c r="E98" s="80" t="s">
        <v>55</v>
      </c>
      <c r="F98" s="80" t="s">
        <v>634</v>
      </c>
      <c r="G98" s="81">
        <v>44228</v>
      </c>
      <c r="H98" s="81">
        <v>44561</v>
      </c>
      <c r="I98" s="80" t="s">
        <v>1439</v>
      </c>
      <c r="J98" s="80" t="s">
        <v>1440</v>
      </c>
      <c r="K98" s="88" t="s">
        <v>1441</v>
      </c>
      <c r="L98" s="88" t="s">
        <v>1442</v>
      </c>
      <c r="M98" s="83" t="s">
        <v>1443</v>
      </c>
      <c r="N98" s="83" t="s">
        <v>1444</v>
      </c>
      <c r="O98" s="83" t="s">
        <v>1445</v>
      </c>
      <c r="P98" s="83" t="s">
        <v>1446</v>
      </c>
      <c r="Q98" s="94" t="s">
        <v>1447</v>
      </c>
      <c r="R98" s="102"/>
      <c r="S98" s="102"/>
      <c r="T98" s="102"/>
      <c r="U98" s="102"/>
      <c r="V98" s="102"/>
      <c r="W98" s="102"/>
      <c r="X98" s="102"/>
      <c r="Y98" s="74"/>
      <c r="Z98" s="74"/>
    </row>
    <row r="99" spans="1:26" ht="164.25" customHeight="1">
      <c r="A99" s="134"/>
      <c r="B99" s="134"/>
      <c r="C99" s="135"/>
      <c r="D99" s="86" t="s">
        <v>1448</v>
      </c>
      <c r="E99" s="80" t="s">
        <v>892</v>
      </c>
      <c r="F99" s="80"/>
      <c r="G99" s="81">
        <v>44197</v>
      </c>
      <c r="H99" s="81">
        <v>44561</v>
      </c>
      <c r="I99" s="80" t="s">
        <v>1449</v>
      </c>
      <c r="J99" s="80" t="s">
        <v>1450</v>
      </c>
      <c r="K99" s="83" t="s">
        <v>1451</v>
      </c>
      <c r="L99" s="83" t="s">
        <v>1452</v>
      </c>
      <c r="M99" s="83" t="s">
        <v>1453</v>
      </c>
      <c r="N99" s="83" t="s">
        <v>1454</v>
      </c>
      <c r="O99" s="83" t="s">
        <v>1455</v>
      </c>
      <c r="P99" s="83" t="s">
        <v>910</v>
      </c>
      <c r="Q99" s="83" t="s">
        <v>1456</v>
      </c>
      <c r="R99" s="102"/>
      <c r="S99" s="102"/>
      <c r="T99" s="102"/>
      <c r="U99" s="102"/>
      <c r="V99" s="102"/>
      <c r="W99" s="102"/>
      <c r="X99" s="102"/>
      <c r="Y99" s="74"/>
      <c r="Z99" s="74"/>
    </row>
    <row r="100" spans="1:26" ht="54" customHeight="1">
      <c r="A100" s="134"/>
      <c r="B100" s="134"/>
      <c r="C100" s="143" t="s">
        <v>394</v>
      </c>
      <c r="D100" s="79" t="s">
        <v>1457</v>
      </c>
      <c r="E100" s="80" t="s">
        <v>593</v>
      </c>
      <c r="F100" s="80" t="s">
        <v>565</v>
      </c>
      <c r="G100" s="81">
        <v>44228</v>
      </c>
      <c r="H100" s="81">
        <v>44531</v>
      </c>
      <c r="I100" s="80" t="s">
        <v>1458</v>
      </c>
      <c r="J100" s="80" t="s">
        <v>1459</v>
      </c>
      <c r="K100" s="83" t="s">
        <v>1460</v>
      </c>
      <c r="L100" s="83" t="s">
        <v>1461</v>
      </c>
      <c r="M100" s="83" t="s">
        <v>1462</v>
      </c>
      <c r="N100" s="83" t="s">
        <v>1463</v>
      </c>
      <c r="O100" s="83" t="s">
        <v>1464</v>
      </c>
      <c r="P100" s="83" t="s">
        <v>1465</v>
      </c>
      <c r="Q100" s="83" t="s">
        <v>1466</v>
      </c>
      <c r="R100" s="102"/>
      <c r="S100" s="102"/>
      <c r="T100" s="102"/>
      <c r="U100" s="102"/>
      <c r="V100" s="102"/>
      <c r="W100" s="102"/>
      <c r="X100" s="102"/>
      <c r="Y100" s="74"/>
      <c r="Z100" s="74"/>
    </row>
    <row r="101" spans="1:26" ht="54" customHeight="1">
      <c r="A101" s="134"/>
      <c r="B101" s="134"/>
      <c r="C101" s="134"/>
      <c r="D101" s="86" t="s">
        <v>1467</v>
      </c>
      <c r="E101" s="88" t="s">
        <v>593</v>
      </c>
      <c r="F101" s="88" t="s">
        <v>565</v>
      </c>
      <c r="G101" s="82">
        <v>44197</v>
      </c>
      <c r="H101" s="82">
        <v>44561</v>
      </c>
      <c r="I101" s="80" t="s">
        <v>1468</v>
      </c>
      <c r="J101" s="80" t="s">
        <v>1469</v>
      </c>
      <c r="K101" s="83" t="s">
        <v>1470</v>
      </c>
      <c r="L101" s="83" t="s">
        <v>1471</v>
      </c>
      <c r="M101" s="83" t="s">
        <v>1472</v>
      </c>
      <c r="N101" s="83" t="s">
        <v>1473</v>
      </c>
      <c r="O101" s="83" t="s">
        <v>1474</v>
      </c>
      <c r="P101" s="83" t="s">
        <v>1475</v>
      </c>
      <c r="Q101" s="83" t="s">
        <v>1476</v>
      </c>
      <c r="R101" s="102"/>
      <c r="S101" s="102"/>
      <c r="T101" s="102"/>
      <c r="U101" s="102"/>
      <c r="V101" s="102"/>
      <c r="W101" s="102"/>
      <c r="X101" s="102"/>
      <c r="Y101" s="74"/>
      <c r="Z101" s="74"/>
    </row>
    <row r="102" spans="1:26" ht="189.75" customHeight="1">
      <c r="A102" s="134"/>
      <c r="B102" s="134"/>
      <c r="C102" s="134"/>
      <c r="D102" s="86" t="s">
        <v>1477</v>
      </c>
      <c r="E102" s="88" t="s">
        <v>1087</v>
      </c>
      <c r="F102" s="88"/>
      <c r="G102" s="82">
        <v>44200</v>
      </c>
      <c r="H102" s="82">
        <v>44561</v>
      </c>
      <c r="I102" s="80" t="s">
        <v>1478</v>
      </c>
      <c r="J102" s="80" t="s">
        <v>1479</v>
      </c>
      <c r="K102" s="83" t="s">
        <v>1480</v>
      </c>
      <c r="L102" s="80" t="s">
        <v>1481</v>
      </c>
      <c r="M102" s="83" t="s">
        <v>1482</v>
      </c>
      <c r="N102" s="83" t="s">
        <v>1483</v>
      </c>
      <c r="O102" s="83" t="s">
        <v>1484</v>
      </c>
      <c r="P102" s="83" t="s">
        <v>1485</v>
      </c>
      <c r="Q102" s="83" t="s">
        <v>1486</v>
      </c>
      <c r="R102" s="102"/>
      <c r="S102" s="102"/>
      <c r="T102" s="102"/>
      <c r="U102" s="102"/>
      <c r="V102" s="102"/>
      <c r="W102" s="102"/>
      <c r="X102" s="102"/>
      <c r="Y102" s="74"/>
      <c r="Z102" s="74"/>
    </row>
    <row r="103" spans="1:26" ht="54" customHeight="1">
      <c r="A103" s="134"/>
      <c r="B103" s="134"/>
      <c r="C103" s="134"/>
      <c r="D103" s="86" t="s">
        <v>1487</v>
      </c>
      <c r="E103" s="80" t="s">
        <v>593</v>
      </c>
      <c r="F103" s="88"/>
      <c r="G103" s="81">
        <v>44256</v>
      </c>
      <c r="H103" s="81">
        <v>44500</v>
      </c>
      <c r="I103" s="80" t="s">
        <v>1488</v>
      </c>
      <c r="J103" s="80" t="s">
        <v>1489</v>
      </c>
      <c r="K103" s="83" t="s">
        <v>1490</v>
      </c>
      <c r="L103" s="83" t="s">
        <v>1491</v>
      </c>
      <c r="M103" s="87" t="s">
        <v>1492</v>
      </c>
      <c r="N103" s="83" t="s">
        <v>1493</v>
      </c>
      <c r="O103" s="83" t="s">
        <v>1494</v>
      </c>
      <c r="P103" s="83" t="s">
        <v>1495</v>
      </c>
      <c r="Q103" s="83" t="s">
        <v>1496</v>
      </c>
      <c r="R103" s="102"/>
      <c r="S103" s="102"/>
      <c r="T103" s="102"/>
      <c r="U103" s="102"/>
      <c r="V103" s="102"/>
      <c r="W103" s="102"/>
      <c r="X103" s="102"/>
      <c r="Y103" s="74"/>
      <c r="Z103" s="74"/>
    </row>
    <row r="104" spans="1:26" ht="54" customHeight="1">
      <c r="A104" s="134"/>
      <c r="B104" s="134"/>
      <c r="C104" s="134"/>
      <c r="D104" s="86" t="s">
        <v>1497</v>
      </c>
      <c r="E104" s="88" t="s">
        <v>892</v>
      </c>
      <c r="F104" s="88"/>
      <c r="G104" s="82">
        <v>44228</v>
      </c>
      <c r="H104" s="82">
        <v>44232</v>
      </c>
      <c r="I104" s="80" t="s">
        <v>1498</v>
      </c>
      <c r="J104" s="80" t="s">
        <v>1499</v>
      </c>
      <c r="K104" s="83" t="s">
        <v>1500</v>
      </c>
      <c r="L104" s="83" t="s">
        <v>1501</v>
      </c>
      <c r="M104" s="83" t="s">
        <v>1502</v>
      </c>
      <c r="N104" s="83" t="s">
        <v>1501</v>
      </c>
      <c r="O104" s="83" t="s">
        <v>1501</v>
      </c>
      <c r="P104" s="83" t="s">
        <v>1501</v>
      </c>
      <c r="Q104" s="83" t="s">
        <v>1503</v>
      </c>
      <c r="R104" s="102"/>
      <c r="S104" s="102"/>
      <c r="T104" s="102"/>
      <c r="U104" s="102"/>
      <c r="V104" s="102"/>
      <c r="W104" s="102"/>
      <c r="X104" s="102"/>
      <c r="Y104" s="74"/>
      <c r="Z104" s="74"/>
    </row>
    <row r="105" spans="1:26" ht="98.25" customHeight="1">
      <c r="A105" s="134"/>
      <c r="B105" s="134"/>
      <c r="C105" s="134"/>
      <c r="D105" s="86" t="s">
        <v>1504</v>
      </c>
      <c r="E105" s="88" t="s">
        <v>892</v>
      </c>
      <c r="F105" s="88"/>
      <c r="G105" s="82">
        <v>44235</v>
      </c>
      <c r="H105" s="82">
        <v>44263</v>
      </c>
      <c r="I105" s="80" t="s">
        <v>1505</v>
      </c>
      <c r="J105" s="80" t="s">
        <v>1506</v>
      </c>
      <c r="K105" s="83" t="s">
        <v>1507</v>
      </c>
      <c r="L105" s="83" t="s">
        <v>1508</v>
      </c>
      <c r="M105" s="83" t="s">
        <v>1509</v>
      </c>
      <c r="N105" s="83" t="s">
        <v>1510</v>
      </c>
      <c r="O105" s="83" t="s">
        <v>1511</v>
      </c>
      <c r="P105" s="83" t="s">
        <v>1512</v>
      </c>
      <c r="Q105" s="83" t="s">
        <v>1513</v>
      </c>
      <c r="R105" s="102"/>
      <c r="S105" s="102"/>
      <c r="T105" s="102"/>
      <c r="U105" s="102"/>
      <c r="V105" s="102"/>
      <c r="W105" s="102"/>
      <c r="X105" s="102"/>
      <c r="Y105" s="74"/>
      <c r="Z105" s="74"/>
    </row>
    <row r="106" spans="1:26" ht="54" customHeight="1">
      <c r="A106" s="134"/>
      <c r="B106" s="134"/>
      <c r="C106" s="134"/>
      <c r="D106" s="86" t="s">
        <v>1514</v>
      </c>
      <c r="E106" s="88" t="s">
        <v>892</v>
      </c>
      <c r="F106" s="88"/>
      <c r="G106" s="82">
        <v>44207</v>
      </c>
      <c r="H106" s="82">
        <v>44226</v>
      </c>
      <c r="I106" s="80" t="s">
        <v>1515</v>
      </c>
      <c r="J106" s="80" t="s">
        <v>1516</v>
      </c>
      <c r="K106" s="83" t="s">
        <v>1517</v>
      </c>
      <c r="L106" s="83" t="s">
        <v>1518</v>
      </c>
      <c r="M106" s="83" t="s">
        <v>1519</v>
      </c>
      <c r="N106" s="83" t="s">
        <v>1501</v>
      </c>
      <c r="O106" s="83" t="s">
        <v>1501</v>
      </c>
      <c r="P106" s="83" t="s">
        <v>1501</v>
      </c>
      <c r="Q106" s="83" t="s">
        <v>1520</v>
      </c>
      <c r="R106" s="102"/>
      <c r="S106" s="102"/>
      <c r="T106" s="102"/>
      <c r="U106" s="102"/>
      <c r="V106" s="102"/>
      <c r="W106" s="102"/>
      <c r="X106" s="102"/>
      <c r="Y106" s="74"/>
      <c r="Z106" s="74"/>
    </row>
    <row r="107" spans="1:26" ht="158.25" customHeight="1">
      <c r="A107" s="134"/>
      <c r="B107" s="134"/>
      <c r="C107" s="134"/>
      <c r="D107" s="86" t="s">
        <v>1521</v>
      </c>
      <c r="E107" s="88" t="s">
        <v>892</v>
      </c>
      <c r="F107" s="88"/>
      <c r="G107" s="82">
        <v>44228</v>
      </c>
      <c r="H107" s="82">
        <v>44255</v>
      </c>
      <c r="I107" s="80" t="s">
        <v>1522</v>
      </c>
      <c r="J107" s="80" t="s">
        <v>1523</v>
      </c>
      <c r="K107" s="83" t="s">
        <v>1524</v>
      </c>
      <c r="L107" s="83" t="s">
        <v>1525</v>
      </c>
      <c r="M107" s="83" t="s">
        <v>1526</v>
      </c>
      <c r="N107" s="83" t="s">
        <v>1510</v>
      </c>
      <c r="O107" s="83" t="s">
        <v>1527</v>
      </c>
      <c r="P107" s="83" t="s">
        <v>1512</v>
      </c>
      <c r="Q107" s="83" t="s">
        <v>1528</v>
      </c>
      <c r="R107" s="102"/>
      <c r="S107" s="102"/>
      <c r="T107" s="102"/>
      <c r="U107" s="102"/>
      <c r="V107" s="102"/>
      <c r="W107" s="102"/>
      <c r="X107" s="102"/>
      <c r="Y107" s="74"/>
      <c r="Z107" s="74"/>
    </row>
    <row r="108" spans="1:26" ht="159.75" customHeight="1">
      <c r="A108" s="134"/>
      <c r="B108" s="134"/>
      <c r="C108" s="134"/>
      <c r="D108" s="110" t="s">
        <v>1529</v>
      </c>
      <c r="E108" s="101" t="s">
        <v>1530</v>
      </c>
      <c r="F108" s="101" t="s">
        <v>1531</v>
      </c>
      <c r="G108" s="111">
        <v>44228</v>
      </c>
      <c r="H108" s="111">
        <v>44561</v>
      </c>
      <c r="I108" s="80" t="s">
        <v>1532</v>
      </c>
      <c r="J108" s="80" t="s">
        <v>1533</v>
      </c>
      <c r="K108" s="80" t="s">
        <v>1534</v>
      </c>
      <c r="L108" s="88" t="s">
        <v>1535</v>
      </c>
      <c r="M108" s="83" t="s">
        <v>1536</v>
      </c>
      <c r="N108" s="83" t="s">
        <v>1537</v>
      </c>
      <c r="O108" s="83" t="s">
        <v>1538</v>
      </c>
      <c r="P108" s="83" t="s">
        <v>1539</v>
      </c>
      <c r="Q108" s="94" t="s">
        <v>1540</v>
      </c>
      <c r="R108" s="102"/>
      <c r="S108" s="102"/>
      <c r="T108" s="102"/>
      <c r="U108" s="102"/>
      <c r="V108" s="102"/>
      <c r="W108" s="102"/>
      <c r="X108" s="102"/>
      <c r="Y108" s="74"/>
      <c r="Z108" s="74"/>
    </row>
    <row r="109" spans="1:26" ht="92.25" customHeight="1">
      <c r="A109" s="134"/>
      <c r="B109" s="134"/>
      <c r="C109" s="134"/>
      <c r="D109" s="110" t="s">
        <v>1541</v>
      </c>
      <c r="E109" s="101" t="s">
        <v>1530</v>
      </c>
      <c r="F109" s="101" t="s">
        <v>1542</v>
      </c>
      <c r="G109" s="82">
        <v>44229</v>
      </c>
      <c r="H109" s="82">
        <v>44530</v>
      </c>
      <c r="I109" s="80" t="s">
        <v>1543</v>
      </c>
      <c r="J109" s="80" t="s">
        <v>1544</v>
      </c>
      <c r="K109" s="80" t="s">
        <v>1545</v>
      </c>
      <c r="L109" s="88" t="s">
        <v>1546</v>
      </c>
      <c r="M109" s="83" t="s">
        <v>1547</v>
      </c>
      <c r="N109" s="83" t="s">
        <v>1548</v>
      </c>
      <c r="O109" s="83" t="s">
        <v>1549</v>
      </c>
      <c r="P109" s="83" t="s">
        <v>1550</v>
      </c>
      <c r="Q109" s="94" t="s">
        <v>1551</v>
      </c>
      <c r="R109" s="102"/>
      <c r="S109" s="102"/>
      <c r="T109" s="102"/>
      <c r="U109" s="102"/>
      <c r="V109" s="102"/>
      <c r="W109" s="102"/>
      <c r="X109" s="102"/>
      <c r="Y109" s="74"/>
      <c r="Z109" s="74"/>
    </row>
    <row r="110" spans="1:26" ht="255.75" customHeight="1">
      <c r="A110" s="134"/>
      <c r="B110" s="134"/>
      <c r="C110" s="134"/>
      <c r="D110" s="86" t="s">
        <v>1552</v>
      </c>
      <c r="E110" s="88" t="s">
        <v>1553</v>
      </c>
      <c r="F110" s="88" t="s">
        <v>1554</v>
      </c>
      <c r="G110" s="82">
        <v>44228</v>
      </c>
      <c r="H110" s="82">
        <v>44561</v>
      </c>
      <c r="I110" s="112" t="s">
        <v>1555</v>
      </c>
      <c r="J110" s="80" t="s">
        <v>1556</v>
      </c>
      <c r="K110" s="83" t="s">
        <v>1557</v>
      </c>
      <c r="L110" s="83" t="s">
        <v>1558</v>
      </c>
      <c r="M110" s="83" t="s">
        <v>1559</v>
      </c>
      <c r="N110" s="83" t="s">
        <v>1560</v>
      </c>
      <c r="O110" s="83" t="s">
        <v>1561</v>
      </c>
      <c r="P110" s="83" t="s">
        <v>1562</v>
      </c>
      <c r="Q110" s="83" t="s">
        <v>1563</v>
      </c>
      <c r="R110" s="102"/>
      <c r="S110" s="102"/>
      <c r="T110" s="102"/>
      <c r="U110" s="102"/>
      <c r="V110" s="102"/>
      <c r="W110" s="102"/>
      <c r="X110" s="102"/>
      <c r="Y110" s="74"/>
      <c r="Z110" s="74"/>
    </row>
    <row r="111" spans="1:26" ht="150.75" customHeight="1">
      <c r="A111" s="134"/>
      <c r="B111" s="134"/>
      <c r="C111" s="134"/>
      <c r="D111" s="86" t="s">
        <v>1564</v>
      </c>
      <c r="E111" s="88" t="s">
        <v>1565</v>
      </c>
      <c r="F111" s="88" t="s">
        <v>1566</v>
      </c>
      <c r="G111" s="82">
        <v>44228</v>
      </c>
      <c r="H111" s="82">
        <v>44530</v>
      </c>
      <c r="I111" s="80" t="s">
        <v>1567</v>
      </c>
      <c r="J111" s="80" t="s">
        <v>1568</v>
      </c>
      <c r="K111" s="80" t="s">
        <v>1569</v>
      </c>
      <c r="L111" s="88" t="s">
        <v>1570</v>
      </c>
      <c r="M111" s="83" t="s">
        <v>1571</v>
      </c>
      <c r="N111" s="83" t="s">
        <v>1572</v>
      </c>
      <c r="O111" s="83" t="s">
        <v>1573</v>
      </c>
      <c r="P111" s="83" t="s">
        <v>1574</v>
      </c>
      <c r="Q111" s="94" t="s">
        <v>1551</v>
      </c>
      <c r="R111" s="102"/>
      <c r="S111" s="102"/>
      <c r="T111" s="102"/>
      <c r="U111" s="102"/>
      <c r="V111" s="102"/>
      <c r="W111" s="102"/>
      <c r="X111" s="102"/>
      <c r="Y111" s="74"/>
      <c r="Z111" s="74"/>
    </row>
    <row r="112" spans="1:26" ht="54" customHeight="1">
      <c r="A112" s="134"/>
      <c r="B112" s="134"/>
      <c r="C112" s="134"/>
      <c r="D112" s="79" t="s">
        <v>1575</v>
      </c>
      <c r="E112" s="83" t="s">
        <v>593</v>
      </c>
      <c r="F112" s="83" t="s">
        <v>1576</v>
      </c>
      <c r="G112" s="107">
        <v>44197</v>
      </c>
      <c r="H112" s="107">
        <v>44515</v>
      </c>
      <c r="I112" s="80" t="s">
        <v>1577</v>
      </c>
      <c r="J112" s="80" t="s">
        <v>1578</v>
      </c>
      <c r="K112" s="83" t="s">
        <v>1579</v>
      </c>
      <c r="L112" s="83" t="s">
        <v>1580</v>
      </c>
      <c r="M112" s="83" t="s">
        <v>1581</v>
      </c>
      <c r="N112" s="83" t="s">
        <v>1582</v>
      </c>
      <c r="O112" s="83" t="s">
        <v>1583</v>
      </c>
      <c r="P112" s="83" t="s">
        <v>1584</v>
      </c>
      <c r="Q112" s="83" t="s">
        <v>1585</v>
      </c>
      <c r="R112" s="102"/>
      <c r="S112" s="102"/>
      <c r="T112" s="102"/>
      <c r="U112" s="102"/>
      <c r="V112" s="102"/>
      <c r="W112" s="102"/>
      <c r="X112" s="102"/>
      <c r="Y112" s="74"/>
      <c r="Z112" s="74"/>
    </row>
    <row r="113" spans="1:26" ht="144.75" customHeight="1">
      <c r="A113" s="134"/>
      <c r="B113" s="134"/>
      <c r="C113" s="134"/>
      <c r="D113" s="95" t="s">
        <v>1586</v>
      </c>
      <c r="E113" s="80" t="s">
        <v>55</v>
      </c>
      <c r="F113" s="80" t="s">
        <v>1587</v>
      </c>
      <c r="G113" s="81">
        <v>44228</v>
      </c>
      <c r="H113" s="81">
        <v>44561</v>
      </c>
      <c r="I113" s="80" t="s">
        <v>1588</v>
      </c>
      <c r="J113" s="80" t="s">
        <v>1589</v>
      </c>
      <c r="K113" s="88" t="s">
        <v>1590</v>
      </c>
      <c r="L113" s="88" t="s">
        <v>1591</v>
      </c>
      <c r="M113" s="83" t="s">
        <v>1592</v>
      </c>
      <c r="N113" s="83" t="s">
        <v>1593</v>
      </c>
      <c r="O113" s="83" t="s">
        <v>1594</v>
      </c>
      <c r="P113" s="83" t="s">
        <v>1595</v>
      </c>
      <c r="Q113" s="94" t="s">
        <v>1596</v>
      </c>
      <c r="R113" s="102"/>
      <c r="S113" s="102"/>
      <c r="T113" s="102"/>
      <c r="U113" s="102"/>
      <c r="V113" s="102"/>
      <c r="W113" s="102"/>
      <c r="X113" s="102"/>
      <c r="Y113" s="74"/>
      <c r="Z113" s="74"/>
    </row>
    <row r="114" spans="1:26" ht="54" customHeight="1">
      <c r="A114" s="134"/>
      <c r="B114" s="134"/>
      <c r="C114" s="134"/>
      <c r="D114" s="95" t="s">
        <v>1597</v>
      </c>
      <c r="E114" s="80" t="s">
        <v>1598</v>
      </c>
      <c r="F114" s="80" t="s">
        <v>1599</v>
      </c>
      <c r="G114" s="81">
        <v>44202</v>
      </c>
      <c r="H114" s="81">
        <v>44545</v>
      </c>
      <c r="I114" s="80" t="s">
        <v>1600</v>
      </c>
      <c r="J114" s="80" t="s">
        <v>1601</v>
      </c>
      <c r="K114" s="83" t="s">
        <v>1602</v>
      </c>
      <c r="L114" s="80" t="s">
        <v>1603</v>
      </c>
      <c r="M114" s="83" t="s">
        <v>1604</v>
      </c>
      <c r="N114" s="83" t="s">
        <v>1605</v>
      </c>
      <c r="O114" s="83" t="s">
        <v>1606</v>
      </c>
      <c r="P114" s="83" t="s">
        <v>1607</v>
      </c>
      <c r="Q114" s="83" t="s">
        <v>1608</v>
      </c>
      <c r="R114" s="102"/>
      <c r="S114" s="102"/>
      <c r="T114" s="102"/>
      <c r="U114" s="102"/>
      <c r="V114" s="102"/>
      <c r="W114" s="102"/>
      <c r="X114" s="102"/>
      <c r="Y114" s="74"/>
      <c r="Z114" s="74"/>
    </row>
    <row r="115" spans="1:26" ht="54" customHeight="1">
      <c r="A115" s="135"/>
      <c r="B115" s="135"/>
      <c r="C115" s="135"/>
      <c r="D115" s="95" t="s">
        <v>1609</v>
      </c>
      <c r="E115" s="80" t="s">
        <v>593</v>
      </c>
      <c r="F115" s="80" t="s">
        <v>858</v>
      </c>
      <c r="G115" s="81">
        <v>44256</v>
      </c>
      <c r="H115" s="81">
        <v>44500</v>
      </c>
      <c r="I115" s="80" t="s">
        <v>1610</v>
      </c>
      <c r="J115" s="80" t="s">
        <v>1611</v>
      </c>
      <c r="K115" s="83" t="s">
        <v>1612</v>
      </c>
      <c r="L115" s="83" t="s">
        <v>1613</v>
      </c>
      <c r="M115" s="83" t="s">
        <v>1614</v>
      </c>
      <c r="N115" s="83" t="s">
        <v>1615</v>
      </c>
      <c r="O115" s="83" t="s">
        <v>1616</v>
      </c>
      <c r="P115" s="83" t="s">
        <v>1617</v>
      </c>
      <c r="Q115" s="83" t="s">
        <v>1618</v>
      </c>
      <c r="R115" s="102"/>
      <c r="S115" s="102"/>
      <c r="T115" s="102"/>
      <c r="U115" s="102"/>
      <c r="V115" s="102"/>
      <c r="W115" s="102"/>
      <c r="X115" s="102"/>
      <c r="Y115" s="74"/>
      <c r="Z115" s="74"/>
    </row>
    <row r="116" spans="1:26" ht="54" customHeight="1">
      <c r="A116" s="142" t="s">
        <v>415</v>
      </c>
      <c r="B116" s="142" t="s">
        <v>1619</v>
      </c>
      <c r="C116" s="143" t="s">
        <v>417</v>
      </c>
      <c r="D116" s="95" t="s">
        <v>1620</v>
      </c>
      <c r="E116" s="80" t="s">
        <v>420</v>
      </c>
      <c r="F116" s="88" t="s">
        <v>1621</v>
      </c>
      <c r="G116" s="82">
        <v>44198</v>
      </c>
      <c r="H116" s="82" t="s">
        <v>1622</v>
      </c>
      <c r="I116" s="80" t="s">
        <v>1623</v>
      </c>
      <c r="J116" s="80" t="s">
        <v>1624</v>
      </c>
      <c r="K116" s="88" t="s">
        <v>1625</v>
      </c>
      <c r="L116" s="88" t="s">
        <v>1626</v>
      </c>
      <c r="M116" s="83" t="s">
        <v>1627</v>
      </c>
      <c r="N116" s="83" t="s">
        <v>1628</v>
      </c>
      <c r="O116" s="83" t="s">
        <v>1629</v>
      </c>
      <c r="P116" s="83" t="s">
        <v>1630</v>
      </c>
      <c r="Q116" s="94" t="s">
        <v>1631</v>
      </c>
      <c r="R116" s="102"/>
      <c r="S116" s="102"/>
      <c r="T116" s="102"/>
      <c r="U116" s="102"/>
      <c r="V116" s="102"/>
      <c r="W116" s="102"/>
      <c r="X116" s="102"/>
      <c r="Y116" s="74"/>
      <c r="Z116" s="74"/>
    </row>
    <row r="117" spans="1:26" ht="161.25" customHeight="1">
      <c r="A117" s="134"/>
      <c r="B117" s="134"/>
      <c r="C117" s="134"/>
      <c r="D117" s="95" t="s">
        <v>1632</v>
      </c>
      <c r="E117" s="83" t="s">
        <v>420</v>
      </c>
      <c r="F117" s="80" t="s">
        <v>1633</v>
      </c>
      <c r="G117" s="81">
        <v>44203</v>
      </c>
      <c r="H117" s="81" t="s">
        <v>1634</v>
      </c>
      <c r="I117" s="80" t="s">
        <v>1635</v>
      </c>
      <c r="J117" s="80" t="s">
        <v>1636</v>
      </c>
      <c r="K117" s="88" t="s">
        <v>1637</v>
      </c>
      <c r="L117" s="88" t="s">
        <v>1638</v>
      </c>
      <c r="M117" s="83" t="s">
        <v>1639</v>
      </c>
      <c r="N117" s="83" t="s">
        <v>1640</v>
      </c>
      <c r="O117" s="83" t="s">
        <v>1641</v>
      </c>
      <c r="P117" s="83" t="s">
        <v>1642</v>
      </c>
      <c r="Q117" s="94" t="s">
        <v>1643</v>
      </c>
      <c r="R117" s="102"/>
      <c r="S117" s="102"/>
      <c r="T117" s="102"/>
      <c r="U117" s="102"/>
      <c r="V117" s="102"/>
      <c r="W117" s="102"/>
      <c r="X117" s="102"/>
      <c r="Y117" s="74"/>
      <c r="Z117" s="74"/>
    </row>
    <row r="118" spans="1:26" ht="81" customHeight="1">
      <c r="A118" s="134"/>
      <c r="B118" s="134"/>
      <c r="C118" s="134"/>
      <c r="D118" s="95" t="s">
        <v>1644</v>
      </c>
      <c r="E118" s="80" t="s">
        <v>420</v>
      </c>
      <c r="F118" s="80" t="s">
        <v>1645</v>
      </c>
      <c r="G118" s="81">
        <v>44198</v>
      </c>
      <c r="H118" s="81" t="s">
        <v>1622</v>
      </c>
      <c r="I118" s="80" t="s">
        <v>1646</v>
      </c>
      <c r="J118" s="80" t="s">
        <v>1647</v>
      </c>
      <c r="K118" s="88" t="s">
        <v>1648</v>
      </c>
      <c r="L118" s="88" t="s">
        <v>1649</v>
      </c>
      <c r="M118" s="83" t="s">
        <v>1650</v>
      </c>
      <c r="N118" s="83" t="s">
        <v>1651</v>
      </c>
      <c r="O118" s="83" t="s">
        <v>1629</v>
      </c>
      <c r="P118" s="83" t="s">
        <v>1652</v>
      </c>
      <c r="Q118" s="94" t="s">
        <v>1653</v>
      </c>
      <c r="R118" s="102"/>
      <c r="S118" s="102"/>
      <c r="T118" s="102"/>
      <c r="U118" s="102"/>
      <c r="V118" s="102"/>
      <c r="W118" s="102"/>
      <c r="X118" s="102"/>
      <c r="Y118" s="74"/>
      <c r="Z118" s="74"/>
    </row>
    <row r="119" spans="1:26" ht="142.5" customHeight="1">
      <c r="A119" s="134"/>
      <c r="B119" s="134"/>
      <c r="C119" s="134"/>
      <c r="D119" s="95" t="s">
        <v>1654</v>
      </c>
      <c r="E119" s="80" t="s">
        <v>420</v>
      </c>
      <c r="F119" s="80" t="s">
        <v>1633</v>
      </c>
      <c r="G119" s="81">
        <v>44203</v>
      </c>
      <c r="H119" s="81" t="s">
        <v>1634</v>
      </c>
      <c r="I119" s="80" t="s">
        <v>1655</v>
      </c>
      <c r="J119" s="80" t="s">
        <v>1656</v>
      </c>
      <c r="K119" s="88" t="s">
        <v>1657</v>
      </c>
      <c r="L119" s="88" t="s">
        <v>1658</v>
      </c>
      <c r="M119" s="83" t="s">
        <v>1659</v>
      </c>
      <c r="N119" s="83" t="s">
        <v>1660</v>
      </c>
      <c r="O119" s="83" t="s">
        <v>1661</v>
      </c>
      <c r="P119" s="83" t="s">
        <v>1662</v>
      </c>
      <c r="Q119" s="94" t="s">
        <v>1663</v>
      </c>
      <c r="R119" s="102"/>
      <c r="S119" s="102"/>
      <c r="T119" s="102"/>
      <c r="U119" s="102"/>
      <c r="V119" s="102"/>
      <c r="W119" s="102"/>
      <c r="X119" s="102"/>
      <c r="Y119" s="74"/>
      <c r="Z119" s="74"/>
    </row>
    <row r="120" spans="1:26" ht="308.25" customHeight="1">
      <c r="A120" s="134"/>
      <c r="B120" s="134"/>
      <c r="C120" s="134"/>
      <c r="D120" s="95" t="s">
        <v>1664</v>
      </c>
      <c r="E120" s="80" t="s">
        <v>1665</v>
      </c>
      <c r="F120" s="80"/>
      <c r="G120" s="81">
        <v>44211</v>
      </c>
      <c r="H120" s="81">
        <v>44561</v>
      </c>
      <c r="I120" s="80" t="s">
        <v>1666</v>
      </c>
      <c r="J120" s="80" t="s">
        <v>1667</v>
      </c>
      <c r="K120" s="83" t="s">
        <v>1668</v>
      </c>
      <c r="L120" s="83"/>
      <c r="M120" s="83" t="s">
        <v>1669</v>
      </c>
      <c r="N120" s="83" t="s">
        <v>1670</v>
      </c>
      <c r="O120" s="83" t="s">
        <v>1671</v>
      </c>
      <c r="P120" s="83" t="s">
        <v>1672</v>
      </c>
      <c r="Q120" s="83" t="s">
        <v>1673</v>
      </c>
      <c r="R120" s="102"/>
      <c r="S120" s="102"/>
      <c r="T120" s="102"/>
      <c r="U120" s="102"/>
      <c r="V120" s="102"/>
      <c r="W120" s="102"/>
      <c r="X120" s="102"/>
      <c r="Y120" s="74"/>
      <c r="Z120" s="74"/>
    </row>
    <row r="121" spans="1:26" ht="151.5" customHeight="1">
      <c r="A121" s="134"/>
      <c r="B121" s="134"/>
      <c r="C121" s="134"/>
      <c r="D121" s="95" t="s">
        <v>1674</v>
      </c>
      <c r="E121" s="80" t="s">
        <v>892</v>
      </c>
      <c r="F121" s="80"/>
      <c r="G121" s="81">
        <v>44228</v>
      </c>
      <c r="H121" s="81">
        <v>44232</v>
      </c>
      <c r="I121" s="80" t="s">
        <v>1675</v>
      </c>
      <c r="J121" s="80" t="s">
        <v>1676</v>
      </c>
      <c r="K121" s="83" t="s">
        <v>1677</v>
      </c>
      <c r="L121" s="83" t="s">
        <v>1678</v>
      </c>
      <c r="M121" s="83" t="s">
        <v>1679</v>
      </c>
      <c r="N121" s="83" t="s">
        <v>1680</v>
      </c>
      <c r="O121" s="83" t="s">
        <v>1680</v>
      </c>
      <c r="P121" s="83" t="s">
        <v>1680</v>
      </c>
      <c r="Q121" s="83" t="s">
        <v>1681</v>
      </c>
      <c r="R121" s="102"/>
      <c r="S121" s="102"/>
      <c r="T121" s="102"/>
      <c r="U121" s="102"/>
      <c r="V121" s="102"/>
      <c r="W121" s="102"/>
      <c r="X121" s="102"/>
      <c r="Y121" s="74"/>
      <c r="Z121" s="74"/>
    </row>
    <row r="122" spans="1:26" ht="54" customHeight="1">
      <c r="A122" s="134"/>
      <c r="B122" s="134"/>
      <c r="C122" s="134"/>
      <c r="D122" s="95" t="s">
        <v>1682</v>
      </c>
      <c r="E122" s="80" t="s">
        <v>892</v>
      </c>
      <c r="F122" s="80"/>
      <c r="G122" s="81">
        <v>44235</v>
      </c>
      <c r="H122" s="81">
        <v>44263</v>
      </c>
      <c r="I122" s="80" t="s">
        <v>1683</v>
      </c>
      <c r="J122" s="80" t="s">
        <v>1684</v>
      </c>
      <c r="K122" s="83" t="s">
        <v>1685</v>
      </c>
      <c r="L122" s="83" t="s">
        <v>1686</v>
      </c>
      <c r="M122" s="83" t="s">
        <v>1679</v>
      </c>
      <c r="N122" s="83" t="s">
        <v>1680</v>
      </c>
      <c r="O122" s="83" t="s">
        <v>1680</v>
      </c>
      <c r="P122" s="83" t="s">
        <v>1680</v>
      </c>
      <c r="Q122" s="83" t="s">
        <v>1687</v>
      </c>
      <c r="R122" s="102"/>
      <c r="S122" s="102"/>
      <c r="T122" s="102"/>
      <c r="U122" s="102"/>
      <c r="V122" s="102"/>
      <c r="W122" s="102"/>
      <c r="X122" s="102"/>
      <c r="Y122" s="74"/>
      <c r="Z122" s="74"/>
    </row>
    <row r="123" spans="1:26" ht="92.25" customHeight="1">
      <c r="A123" s="134"/>
      <c r="B123" s="134"/>
      <c r="C123" s="134"/>
      <c r="D123" s="95" t="s">
        <v>1688</v>
      </c>
      <c r="E123" s="80" t="s">
        <v>892</v>
      </c>
      <c r="F123" s="80"/>
      <c r="G123" s="81">
        <v>44207</v>
      </c>
      <c r="H123" s="81">
        <v>44226</v>
      </c>
      <c r="I123" s="80" t="s">
        <v>1689</v>
      </c>
      <c r="J123" s="80" t="s">
        <v>1690</v>
      </c>
      <c r="K123" s="83" t="s">
        <v>1691</v>
      </c>
      <c r="L123" s="83" t="s">
        <v>1692</v>
      </c>
      <c r="M123" s="83" t="s">
        <v>1693</v>
      </c>
      <c r="N123" s="83" t="s">
        <v>1510</v>
      </c>
      <c r="O123" s="83" t="s">
        <v>1694</v>
      </c>
      <c r="P123" s="83" t="s">
        <v>1695</v>
      </c>
      <c r="Q123" s="83" t="s">
        <v>1696</v>
      </c>
      <c r="R123" s="102"/>
      <c r="S123" s="102"/>
      <c r="T123" s="102"/>
      <c r="U123" s="102"/>
      <c r="V123" s="102"/>
      <c r="W123" s="102"/>
      <c r="X123" s="102"/>
      <c r="Y123" s="74"/>
      <c r="Z123" s="74"/>
    </row>
    <row r="124" spans="1:26" ht="221.25" customHeight="1">
      <c r="A124" s="134"/>
      <c r="B124" s="134"/>
      <c r="C124" s="134"/>
      <c r="D124" s="95" t="s">
        <v>1697</v>
      </c>
      <c r="E124" s="80" t="s">
        <v>892</v>
      </c>
      <c r="F124" s="80"/>
      <c r="G124" s="81">
        <v>44228</v>
      </c>
      <c r="H124" s="81">
        <v>44255</v>
      </c>
      <c r="I124" s="80" t="s">
        <v>1698</v>
      </c>
      <c r="J124" s="80" t="s">
        <v>1699</v>
      </c>
      <c r="K124" s="83" t="s">
        <v>1700</v>
      </c>
      <c r="L124" s="83" t="s">
        <v>1701</v>
      </c>
      <c r="M124" s="83" t="s">
        <v>1702</v>
      </c>
      <c r="N124" s="83" t="s">
        <v>1510</v>
      </c>
      <c r="O124" s="83" t="s">
        <v>1703</v>
      </c>
      <c r="P124" s="83" t="s">
        <v>1704</v>
      </c>
      <c r="Q124" s="83" t="s">
        <v>1705</v>
      </c>
      <c r="R124" s="102"/>
      <c r="S124" s="102"/>
      <c r="T124" s="102"/>
      <c r="U124" s="102"/>
      <c r="V124" s="102"/>
      <c r="W124" s="102"/>
      <c r="X124" s="102"/>
      <c r="Y124" s="74"/>
      <c r="Z124" s="74"/>
    </row>
    <row r="125" spans="1:26" ht="205.5" customHeight="1">
      <c r="A125" s="134"/>
      <c r="B125" s="134"/>
      <c r="C125" s="134"/>
      <c r="D125" s="95" t="s">
        <v>1706</v>
      </c>
      <c r="E125" s="80" t="s">
        <v>880</v>
      </c>
      <c r="F125" s="80" t="s">
        <v>1707</v>
      </c>
      <c r="G125" s="81">
        <v>44211</v>
      </c>
      <c r="H125" s="81">
        <v>44377</v>
      </c>
      <c r="I125" s="80" t="s">
        <v>1708</v>
      </c>
      <c r="J125" s="80" t="s">
        <v>1709</v>
      </c>
      <c r="K125" s="83" t="s">
        <v>1710</v>
      </c>
      <c r="L125" s="83" t="s">
        <v>1711</v>
      </c>
      <c r="M125" s="83" t="s">
        <v>1712</v>
      </c>
      <c r="N125" s="83" t="s">
        <v>1713</v>
      </c>
      <c r="O125" s="83" t="s">
        <v>1714</v>
      </c>
      <c r="P125" s="83" t="s">
        <v>1715</v>
      </c>
      <c r="Q125" s="83" t="s">
        <v>1716</v>
      </c>
      <c r="R125" s="102"/>
      <c r="S125" s="102"/>
      <c r="T125" s="102"/>
      <c r="U125" s="102"/>
      <c r="V125" s="102"/>
      <c r="W125" s="102"/>
      <c r="X125" s="102"/>
      <c r="Y125" s="74"/>
      <c r="Z125" s="74"/>
    </row>
    <row r="126" spans="1:26" ht="72.75" customHeight="1">
      <c r="A126" s="134"/>
      <c r="B126" s="134"/>
      <c r="C126" s="134"/>
      <c r="D126" s="95" t="s">
        <v>1717</v>
      </c>
      <c r="E126" s="80" t="s">
        <v>880</v>
      </c>
      <c r="F126" s="80" t="s">
        <v>1707</v>
      </c>
      <c r="G126" s="81">
        <v>44197</v>
      </c>
      <c r="H126" s="81">
        <v>44561</v>
      </c>
      <c r="I126" s="80" t="s">
        <v>1718</v>
      </c>
      <c r="J126" s="80" t="s">
        <v>1719</v>
      </c>
      <c r="K126" s="83" t="s">
        <v>1720</v>
      </c>
      <c r="L126" s="83" t="s">
        <v>1721</v>
      </c>
      <c r="M126" s="83" t="s">
        <v>1722</v>
      </c>
      <c r="N126" s="83" t="s">
        <v>1723</v>
      </c>
      <c r="O126" s="83" t="s">
        <v>1724</v>
      </c>
      <c r="P126" s="83" t="s">
        <v>1725</v>
      </c>
      <c r="Q126" s="83" t="s">
        <v>1726</v>
      </c>
      <c r="R126" s="102"/>
      <c r="S126" s="102"/>
      <c r="T126" s="102"/>
      <c r="U126" s="102"/>
      <c r="V126" s="102"/>
      <c r="W126" s="102"/>
      <c r="X126" s="102"/>
      <c r="Y126" s="74"/>
      <c r="Z126" s="74"/>
    </row>
    <row r="127" spans="1:26" ht="54" customHeight="1">
      <c r="A127" s="134"/>
      <c r="B127" s="134"/>
      <c r="C127" s="134"/>
      <c r="D127" s="95" t="s">
        <v>1727</v>
      </c>
      <c r="E127" s="80" t="s">
        <v>1728</v>
      </c>
      <c r="F127" s="80"/>
      <c r="G127" s="81">
        <v>44207</v>
      </c>
      <c r="H127" s="81">
        <v>44561</v>
      </c>
      <c r="I127" s="80" t="s">
        <v>1729</v>
      </c>
      <c r="J127" s="80" t="s">
        <v>1730</v>
      </c>
      <c r="K127" s="83" t="s">
        <v>1731</v>
      </c>
      <c r="L127" s="83" t="s">
        <v>1732</v>
      </c>
      <c r="M127" s="83" t="s">
        <v>1733</v>
      </c>
      <c r="N127" s="83" t="s">
        <v>1734</v>
      </c>
      <c r="O127" s="83" t="s">
        <v>1735</v>
      </c>
      <c r="P127" s="83" t="s">
        <v>1736</v>
      </c>
      <c r="Q127" s="96" t="s">
        <v>1737</v>
      </c>
      <c r="S127" s="102"/>
      <c r="T127" s="102"/>
      <c r="U127" s="102"/>
      <c r="V127" s="102"/>
      <c r="W127" s="102"/>
      <c r="X127" s="102"/>
      <c r="Y127" s="74"/>
      <c r="Z127" s="74"/>
    </row>
    <row r="128" spans="1:26" ht="110.25" customHeight="1">
      <c r="A128" s="134"/>
      <c r="B128" s="134"/>
      <c r="C128" s="134"/>
      <c r="D128" s="95" t="s">
        <v>1738</v>
      </c>
      <c r="E128" s="80" t="s">
        <v>55</v>
      </c>
      <c r="F128" s="80" t="s">
        <v>1368</v>
      </c>
      <c r="G128" s="81">
        <v>44228</v>
      </c>
      <c r="H128" s="81">
        <v>44561</v>
      </c>
      <c r="I128" s="80" t="s">
        <v>1739</v>
      </c>
      <c r="J128" s="80" t="s">
        <v>1740</v>
      </c>
      <c r="K128" s="88" t="s">
        <v>1741</v>
      </c>
      <c r="L128" s="88" t="s">
        <v>1742</v>
      </c>
      <c r="M128" s="83" t="s">
        <v>1743</v>
      </c>
      <c r="N128" s="83" t="s">
        <v>1744</v>
      </c>
      <c r="O128" s="83" t="s">
        <v>1745</v>
      </c>
      <c r="P128" s="83" t="s">
        <v>1746</v>
      </c>
      <c r="Q128" s="94" t="s">
        <v>1747</v>
      </c>
      <c r="R128" s="102"/>
      <c r="S128" s="102"/>
      <c r="T128" s="102"/>
      <c r="U128" s="102"/>
      <c r="V128" s="102"/>
      <c r="W128" s="102"/>
      <c r="X128" s="102"/>
      <c r="Y128" s="74"/>
      <c r="Z128" s="74"/>
    </row>
    <row r="129" spans="1:26" ht="96" customHeight="1">
      <c r="A129" s="134"/>
      <c r="B129" s="134"/>
      <c r="C129" s="135"/>
      <c r="D129" s="95" t="s">
        <v>1748</v>
      </c>
      <c r="E129" s="80" t="s">
        <v>55</v>
      </c>
      <c r="F129" s="80" t="s">
        <v>1749</v>
      </c>
      <c r="G129" s="81">
        <v>44228</v>
      </c>
      <c r="H129" s="81">
        <v>44561</v>
      </c>
      <c r="I129" s="80" t="s">
        <v>1750</v>
      </c>
      <c r="J129" s="80" t="s">
        <v>1751</v>
      </c>
      <c r="K129" s="88" t="s">
        <v>1752</v>
      </c>
      <c r="L129" s="88" t="s">
        <v>1753</v>
      </c>
      <c r="M129" s="83" t="s">
        <v>1754</v>
      </c>
      <c r="N129" s="83" t="s">
        <v>1755</v>
      </c>
      <c r="O129" s="83" t="s">
        <v>1756</v>
      </c>
      <c r="P129" s="83" t="s">
        <v>1757</v>
      </c>
      <c r="Q129" s="94" t="s">
        <v>1758</v>
      </c>
      <c r="R129" s="102"/>
      <c r="S129" s="102"/>
      <c r="T129" s="102"/>
      <c r="U129" s="102"/>
      <c r="V129" s="102"/>
      <c r="W129" s="102"/>
      <c r="X129" s="102"/>
      <c r="Y129" s="74"/>
      <c r="Z129" s="74"/>
    </row>
    <row r="130" spans="1:26" ht="54" customHeight="1">
      <c r="A130" s="134"/>
      <c r="B130" s="134"/>
      <c r="C130" s="143" t="s">
        <v>453</v>
      </c>
      <c r="D130" s="95" t="s">
        <v>1759</v>
      </c>
      <c r="E130" s="80" t="s">
        <v>455</v>
      </c>
      <c r="F130" s="80"/>
      <c r="G130" s="81">
        <v>44200</v>
      </c>
      <c r="H130" s="81">
        <v>44545</v>
      </c>
      <c r="I130" s="80" t="s">
        <v>1760</v>
      </c>
      <c r="J130" s="80" t="s">
        <v>1761</v>
      </c>
      <c r="K130" s="105" t="s">
        <v>1762</v>
      </c>
      <c r="L130" s="80" t="s">
        <v>1763</v>
      </c>
      <c r="M130" s="83" t="s">
        <v>1764</v>
      </c>
      <c r="N130" s="83" t="s">
        <v>1765</v>
      </c>
      <c r="O130" s="83" t="s">
        <v>1766</v>
      </c>
      <c r="P130" s="83" t="s">
        <v>1767</v>
      </c>
      <c r="Q130" s="83" t="s">
        <v>1768</v>
      </c>
      <c r="R130" s="102"/>
      <c r="S130" s="102"/>
      <c r="T130" s="102"/>
      <c r="U130" s="102"/>
      <c r="V130" s="102"/>
      <c r="W130" s="102"/>
      <c r="X130" s="102"/>
      <c r="Y130" s="74"/>
      <c r="Z130" s="74"/>
    </row>
    <row r="131" spans="1:26" ht="54" customHeight="1">
      <c r="A131" s="134"/>
      <c r="B131" s="134"/>
      <c r="C131" s="134"/>
      <c r="D131" s="95" t="s">
        <v>1769</v>
      </c>
      <c r="E131" s="80" t="s">
        <v>455</v>
      </c>
      <c r="F131" s="80" t="s">
        <v>1770</v>
      </c>
      <c r="G131" s="81">
        <v>44200</v>
      </c>
      <c r="H131" s="81">
        <v>44561</v>
      </c>
      <c r="I131" s="113" t="s">
        <v>1771</v>
      </c>
      <c r="J131" s="80" t="s">
        <v>1772</v>
      </c>
      <c r="K131" s="83" t="s">
        <v>1773</v>
      </c>
      <c r="L131" s="83" t="s">
        <v>1774</v>
      </c>
      <c r="M131" s="83" t="s">
        <v>1775</v>
      </c>
      <c r="N131" s="83" t="s">
        <v>1776</v>
      </c>
      <c r="O131" s="83" t="s">
        <v>1777</v>
      </c>
      <c r="P131" s="83" t="s">
        <v>1778</v>
      </c>
      <c r="Q131" s="83" t="s">
        <v>1779</v>
      </c>
      <c r="R131" s="102"/>
      <c r="S131" s="102"/>
      <c r="T131" s="102"/>
      <c r="U131" s="102"/>
      <c r="V131" s="102"/>
      <c r="W131" s="102"/>
      <c r="X131" s="102"/>
      <c r="Y131" s="74"/>
      <c r="Z131" s="74"/>
    </row>
    <row r="132" spans="1:26" ht="90.75" customHeight="1">
      <c r="A132" s="134"/>
      <c r="B132" s="134"/>
      <c r="C132" s="134"/>
      <c r="D132" s="95" t="s">
        <v>1780</v>
      </c>
      <c r="E132" s="80" t="s">
        <v>420</v>
      </c>
      <c r="F132" s="80"/>
      <c r="G132" s="81">
        <v>44211</v>
      </c>
      <c r="H132" s="81">
        <v>44531</v>
      </c>
      <c r="I132" s="80" t="s">
        <v>1781</v>
      </c>
      <c r="J132" s="80" t="s">
        <v>1782</v>
      </c>
      <c r="K132" s="88" t="s">
        <v>1783</v>
      </c>
      <c r="L132" s="88" t="s">
        <v>1784</v>
      </c>
      <c r="M132" s="83" t="s">
        <v>1785</v>
      </c>
      <c r="N132" s="83" t="s">
        <v>1786</v>
      </c>
      <c r="O132" s="83" t="s">
        <v>1787</v>
      </c>
      <c r="P132" s="83" t="s">
        <v>1788</v>
      </c>
      <c r="Q132" s="94" t="s">
        <v>1789</v>
      </c>
      <c r="R132" s="102"/>
      <c r="S132" s="102"/>
      <c r="T132" s="102"/>
      <c r="U132" s="102"/>
      <c r="V132" s="102"/>
      <c r="W132" s="102"/>
      <c r="X132" s="102"/>
      <c r="Y132" s="74"/>
      <c r="Z132" s="74"/>
    </row>
    <row r="133" spans="1:26" ht="68.25" customHeight="1">
      <c r="A133" s="134"/>
      <c r="B133" s="134"/>
      <c r="C133" s="134"/>
      <c r="D133" s="86" t="s">
        <v>1790</v>
      </c>
      <c r="E133" s="80" t="s">
        <v>593</v>
      </c>
      <c r="F133" s="80"/>
      <c r="G133" s="81">
        <v>44228</v>
      </c>
      <c r="H133" s="81">
        <v>44531</v>
      </c>
      <c r="I133" s="80" t="s">
        <v>1791</v>
      </c>
      <c r="J133" s="80" t="s">
        <v>1792</v>
      </c>
      <c r="K133" s="83" t="s">
        <v>1793</v>
      </c>
      <c r="L133" s="83" t="s">
        <v>1794</v>
      </c>
      <c r="M133" s="83" t="s">
        <v>1795</v>
      </c>
      <c r="N133" s="83" t="s">
        <v>1796</v>
      </c>
      <c r="O133" s="83" t="s">
        <v>1797</v>
      </c>
      <c r="P133" s="83" t="s">
        <v>1798</v>
      </c>
      <c r="Q133" s="83" t="s">
        <v>1799</v>
      </c>
      <c r="R133" s="102"/>
      <c r="S133" s="102"/>
      <c r="T133" s="102"/>
      <c r="U133" s="102"/>
      <c r="V133" s="102"/>
      <c r="W133" s="102"/>
      <c r="X133" s="102"/>
      <c r="Y133" s="74"/>
      <c r="Z133" s="74"/>
    </row>
    <row r="134" spans="1:26" ht="93" customHeight="1">
      <c r="A134" s="134"/>
      <c r="B134" s="134"/>
      <c r="C134" s="134"/>
      <c r="D134" s="95" t="s">
        <v>1800</v>
      </c>
      <c r="E134" s="80" t="s">
        <v>1801</v>
      </c>
      <c r="F134" s="80" t="s">
        <v>1802</v>
      </c>
      <c r="G134" s="81">
        <v>44211</v>
      </c>
      <c r="H134" s="81">
        <v>44407</v>
      </c>
      <c r="I134" s="80" t="s">
        <v>1803</v>
      </c>
      <c r="J134" s="80" t="s">
        <v>1804</v>
      </c>
      <c r="K134" s="83" t="s">
        <v>1805</v>
      </c>
      <c r="L134" s="83" t="s">
        <v>1806</v>
      </c>
      <c r="M134" s="83" t="s">
        <v>1807</v>
      </c>
      <c r="N134" s="83" t="s">
        <v>1808</v>
      </c>
      <c r="O134" s="83" t="s">
        <v>1809</v>
      </c>
      <c r="P134" s="83" t="s">
        <v>1810</v>
      </c>
      <c r="Q134" s="83" t="s">
        <v>488</v>
      </c>
      <c r="R134" s="114"/>
      <c r="S134" s="102"/>
      <c r="T134" s="102"/>
      <c r="U134" s="102"/>
      <c r="V134" s="102"/>
      <c r="W134" s="102"/>
      <c r="X134" s="102"/>
      <c r="Y134" s="74"/>
      <c r="Z134" s="74"/>
    </row>
    <row r="135" spans="1:26" ht="54" customHeight="1">
      <c r="A135" s="134"/>
      <c r="B135" s="134"/>
      <c r="C135" s="134"/>
      <c r="D135" s="95" t="s">
        <v>1811</v>
      </c>
      <c r="E135" s="80" t="s">
        <v>1801</v>
      </c>
      <c r="F135" s="80" t="s">
        <v>1802</v>
      </c>
      <c r="G135" s="81">
        <v>44256</v>
      </c>
      <c r="H135" s="81">
        <v>44407</v>
      </c>
      <c r="I135" s="80" t="s">
        <v>1812</v>
      </c>
      <c r="J135" s="80" t="s">
        <v>1813</v>
      </c>
      <c r="K135" s="83" t="s">
        <v>1814</v>
      </c>
      <c r="L135" s="83" t="s">
        <v>1815</v>
      </c>
      <c r="M135" s="83" t="s">
        <v>1816</v>
      </c>
      <c r="N135" s="83" t="s">
        <v>1816</v>
      </c>
      <c r="O135" s="83" t="s">
        <v>1816</v>
      </c>
      <c r="P135" s="83" t="s">
        <v>1816</v>
      </c>
      <c r="Q135" s="83" t="s">
        <v>1817</v>
      </c>
      <c r="R135" s="114"/>
      <c r="S135" s="102"/>
      <c r="T135" s="102"/>
      <c r="U135" s="102"/>
      <c r="V135" s="102"/>
      <c r="W135" s="102"/>
      <c r="X135" s="102"/>
      <c r="Y135" s="74"/>
      <c r="Z135" s="74"/>
    </row>
    <row r="136" spans="1:26" ht="105.75" customHeight="1">
      <c r="A136" s="135"/>
      <c r="B136" s="135"/>
      <c r="C136" s="135"/>
      <c r="D136" s="95" t="s">
        <v>1818</v>
      </c>
      <c r="E136" s="80" t="s">
        <v>1801</v>
      </c>
      <c r="F136" s="80" t="s">
        <v>1802</v>
      </c>
      <c r="G136" s="81">
        <v>44409</v>
      </c>
      <c r="H136" s="81">
        <v>44561</v>
      </c>
      <c r="I136" s="80" t="s">
        <v>1819</v>
      </c>
      <c r="J136" s="80" t="s">
        <v>1820</v>
      </c>
      <c r="K136" s="80" t="s">
        <v>1819</v>
      </c>
      <c r="L136" s="80" t="s">
        <v>1820</v>
      </c>
      <c r="M136" s="83" t="s">
        <v>1821</v>
      </c>
      <c r="N136" s="83" t="s">
        <v>1822</v>
      </c>
      <c r="O136" s="83" t="s">
        <v>1823</v>
      </c>
      <c r="P136" s="83" t="s">
        <v>1824</v>
      </c>
      <c r="Q136" s="83" t="s">
        <v>1825</v>
      </c>
      <c r="R136" s="114"/>
      <c r="S136" s="102"/>
      <c r="T136" s="102"/>
      <c r="U136" s="102"/>
      <c r="V136" s="102"/>
      <c r="W136" s="102"/>
      <c r="X136" s="102"/>
      <c r="Y136" s="74"/>
      <c r="Z136" s="74"/>
    </row>
    <row r="137" spans="1:26" ht="15.75" customHeight="1">
      <c r="A137" s="115"/>
      <c r="B137" s="115"/>
      <c r="C137" s="74"/>
      <c r="D137" s="116"/>
      <c r="E137" s="74"/>
      <c r="F137" s="74"/>
      <c r="G137" s="74"/>
      <c r="H137" s="74"/>
      <c r="I137" s="102"/>
      <c r="J137" s="102"/>
      <c r="K137" s="102"/>
      <c r="L137" s="102"/>
      <c r="M137" s="117"/>
      <c r="N137" s="117"/>
      <c r="O137" s="102"/>
      <c r="P137" s="102"/>
      <c r="Q137" s="102"/>
      <c r="R137" s="102"/>
      <c r="S137" s="102"/>
      <c r="T137" s="102"/>
      <c r="U137" s="102"/>
      <c r="V137" s="102"/>
      <c r="W137" s="102"/>
      <c r="X137" s="102"/>
      <c r="Y137" s="74"/>
      <c r="Z137" s="74"/>
    </row>
    <row r="138" spans="1:26" ht="15.75" customHeight="1">
      <c r="A138" s="115"/>
      <c r="B138" s="115"/>
      <c r="C138" s="74"/>
      <c r="D138" s="116"/>
      <c r="E138" s="74"/>
      <c r="F138" s="74"/>
      <c r="G138" s="118"/>
      <c r="H138" s="118"/>
      <c r="I138" s="102"/>
      <c r="J138" s="102"/>
      <c r="K138" s="102"/>
      <c r="L138" s="102"/>
      <c r="M138" s="117"/>
      <c r="N138" s="117"/>
      <c r="O138" s="102"/>
      <c r="P138" s="102"/>
      <c r="Q138" s="102"/>
      <c r="R138" s="102"/>
      <c r="S138" s="102"/>
      <c r="T138" s="102"/>
      <c r="U138" s="102"/>
      <c r="V138" s="102"/>
      <c r="W138" s="102"/>
      <c r="X138" s="102"/>
      <c r="Y138" s="74"/>
      <c r="Z138" s="74"/>
    </row>
    <row r="139" spans="1:26" ht="15.75" customHeight="1">
      <c r="A139" s="115"/>
      <c r="B139" s="115"/>
      <c r="C139" s="74"/>
      <c r="D139" s="116"/>
      <c r="E139" s="74"/>
      <c r="F139" s="74"/>
      <c r="G139" s="118"/>
      <c r="H139" s="118"/>
      <c r="I139" s="102"/>
      <c r="J139" s="102"/>
      <c r="K139" s="102"/>
      <c r="L139" s="102"/>
      <c r="M139" s="117"/>
      <c r="N139" s="117"/>
      <c r="O139" s="102"/>
      <c r="P139" s="102"/>
      <c r="Q139" s="102"/>
      <c r="R139" s="102"/>
      <c r="S139" s="102"/>
      <c r="T139" s="102"/>
      <c r="U139" s="102"/>
      <c r="V139" s="102"/>
      <c r="W139" s="102"/>
      <c r="X139" s="102"/>
      <c r="Y139" s="74"/>
      <c r="Z139" s="74"/>
    </row>
    <row r="140" spans="1:26" ht="15.75" customHeight="1">
      <c r="A140" s="115"/>
      <c r="B140" s="115"/>
      <c r="C140" s="74"/>
      <c r="D140" s="116"/>
      <c r="E140" s="74"/>
      <c r="F140" s="74"/>
      <c r="G140" s="74"/>
      <c r="H140" s="74"/>
      <c r="I140" s="102"/>
      <c r="J140" s="102"/>
      <c r="K140" s="102"/>
      <c r="L140" s="102"/>
      <c r="M140" s="117"/>
      <c r="N140" s="117"/>
      <c r="O140" s="102"/>
      <c r="P140" s="102"/>
      <c r="Q140" s="102"/>
      <c r="R140" s="102"/>
      <c r="S140" s="102"/>
      <c r="T140" s="102"/>
      <c r="U140" s="102"/>
      <c r="V140" s="102"/>
      <c r="W140" s="102"/>
      <c r="X140" s="102"/>
      <c r="Y140" s="74"/>
      <c r="Z140" s="74"/>
    </row>
    <row r="141" spans="1:26" ht="15.75" customHeight="1">
      <c r="A141" s="115"/>
      <c r="B141" s="115"/>
      <c r="C141" s="74"/>
      <c r="D141" s="116"/>
      <c r="E141" s="74"/>
      <c r="F141" s="74"/>
      <c r="G141" s="74"/>
      <c r="H141" s="74"/>
      <c r="I141" s="102"/>
      <c r="J141" s="102"/>
      <c r="K141" s="102"/>
      <c r="L141" s="102"/>
      <c r="M141" s="117"/>
      <c r="N141" s="117"/>
      <c r="O141" s="102"/>
      <c r="P141" s="102"/>
      <c r="Q141" s="102"/>
      <c r="R141" s="102"/>
      <c r="S141" s="102"/>
      <c r="T141" s="102"/>
      <c r="U141" s="102"/>
      <c r="V141" s="102"/>
      <c r="W141" s="102"/>
      <c r="X141" s="102"/>
      <c r="Y141" s="74"/>
      <c r="Z141" s="74"/>
    </row>
    <row r="142" spans="1:26" ht="15.75" customHeight="1">
      <c r="A142" s="115"/>
      <c r="B142" s="115"/>
      <c r="C142" s="74"/>
      <c r="D142" s="116"/>
      <c r="E142" s="74"/>
      <c r="F142" s="74"/>
      <c r="G142" s="74"/>
      <c r="H142" s="74"/>
      <c r="I142" s="102"/>
      <c r="J142" s="102"/>
      <c r="K142" s="102"/>
      <c r="L142" s="102"/>
      <c r="M142" s="117"/>
      <c r="N142" s="117"/>
      <c r="O142" s="102"/>
      <c r="P142" s="102"/>
      <c r="Q142" s="102"/>
      <c r="R142" s="102"/>
      <c r="S142" s="102"/>
      <c r="T142" s="102"/>
      <c r="U142" s="102"/>
      <c r="V142" s="102"/>
      <c r="W142" s="102"/>
      <c r="X142" s="102"/>
      <c r="Y142" s="74"/>
      <c r="Z142" s="74"/>
    </row>
    <row r="143" spans="1:26" ht="15.75" customHeight="1">
      <c r="A143" s="115"/>
      <c r="B143" s="115"/>
      <c r="C143" s="74"/>
      <c r="D143" s="116"/>
      <c r="E143" s="74"/>
      <c r="F143" s="74"/>
      <c r="G143" s="74"/>
      <c r="H143" s="74"/>
      <c r="I143" s="102"/>
      <c r="J143" s="102"/>
      <c r="K143" s="102"/>
      <c r="L143" s="102"/>
      <c r="M143" s="117"/>
      <c r="N143" s="117"/>
      <c r="O143" s="102"/>
      <c r="P143" s="102"/>
      <c r="Q143" s="102"/>
      <c r="R143" s="102"/>
      <c r="S143" s="102"/>
      <c r="T143" s="102"/>
      <c r="U143" s="102"/>
      <c r="V143" s="102"/>
      <c r="W143" s="102"/>
      <c r="X143" s="102"/>
      <c r="Y143" s="74"/>
      <c r="Z143" s="74"/>
    </row>
    <row r="144" spans="1:26" ht="15.75" customHeight="1">
      <c r="A144" s="115"/>
      <c r="B144" s="115"/>
      <c r="C144" s="74"/>
      <c r="D144" s="116"/>
      <c r="E144" s="74"/>
      <c r="F144" s="74"/>
      <c r="G144" s="74"/>
      <c r="H144" s="74"/>
      <c r="I144" s="102"/>
      <c r="J144" s="102"/>
      <c r="K144" s="102"/>
      <c r="L144" s="102"/>
      <c r="M144" s="117"/>
      <c r="N144" s="117"/>
      <c r="O144" s="102"/>
      <c r="P144" s="102"/>
      <c r="Q144" s="102"/>
      <c r="R144" s="102"/>
      <c r="S144" s="102"/>
      <c r="T144" s="102"/>
      <c r="U144" s="102"/>
      <c r="V144" s="102"/>
      <c r="W144" s="102"/>
      <c r="X144" s="102"/>
      <c r="Y144" s="74"/>
      <c r="Z144" s="74"/>
    </row>
    <row r="145" spans="1:26" ht="15.75" customHeight="1">
      <c r="A145" s="115"/>
      <c r="B145" s="115"/>
      <c r="C145" s="74"/>
      <c r="D145" s="116"/>
      <c r="E145" s="74"/>
      <c r="F145" s="74"/>
      <c r="G145" s="74"/>
      <c r="H145" s="74"/>
      <c r="I145" s="102"/>
      <c r="J145" s="102"/>
      <c r="K145" s="102"/>
      <c r="L145" s="102"/>
      <c r="M145" s="117"/>
      <c r="N145" s="117"/>
      <c r="O145" s="102"/>
      <c r="P145" s="102"/>
      <c r="Q145" s="102"/>
      <c r="R145" s="102"/>
      <c r="S145" s="102"/>
      <c r="T145" s="102"/>
      <c r="U145" s="102"/>
      <c r="V145" s="102"/>
      <c r="W145" s="102"/>
      <c r="X145" s="102"/>
      <c r="Y145" s="74"/>
      <c r="Z145" s="74"/>
    </row>
    <row r="146" spans="1:26" ht="15.75" customHeight="1">
      <c r="A146" s="115"/>
      <c r="B146" s="115"/>
      <c r="C146" s="74"/>
      <c r="D146" s="116"/>
      <c r="E146" s="74"/>
      <c r="F146" s="74"/>
      <c r="G146" s="74"/>
      <c r="H146" s="74"/>
      <c r="I146" s="102"/>
      <c r="J146" s="102"/>
      <c r="K146" s="102"/>
      <c r="L146" s="102"/>
      <c r="M146" s="117"/>
      <c r="N146" s="117"/>
      <c r="O146" s="102"/>
      <c r="P146" s="102"/>
      <c r="Q146" s="102"/>
      <c r="R146" s="102"/>
      <c r="S146" s="102"/>
      <c r="T146" s="102"/>
      <c r="U146" s="102"/>
      <c r="V146" s="102"/>
      <c r="W146" s="102"/>
      <c r="X146" s="102"/>
      <c r="Y146" s="74"/>
      <c r="Z146" s="74"/>
    </row>
    <row r="147" spans="1:26" ht="15.75" customHeight="1">
      <c r="A147" s="115"/>
      <c r="B147" s="115"/>
      <c r="C147" s="74"/>
      <c r="D147" s="116"/>
      <c r="E147" s="74"/>
      <c r="F147" s="74"/>
      <c r="G147" s="74"/>
      <c r="H147" s="74"/>
      <c r="I147" s="74"/>
      <c r="J147" s="74"/>
      <c r="K147" s="74"/>
      <c r="L147" s="74"/>
      <c r="M147" s="119"/>
      <c r="N147" s="119"/>
      <c r="O147" s="74"/>
      <c r="P147" s="74"/>
      <c r="Q147" s="74"/>
      <c r="R147" s="74"/>
      <c r="S147" s="74"/>
      <c r="T147" s="74"/>
      <c r="U147" s="74"/>
      <c r="V147" s="74"/>
      <c r="W147" s="74"/>
      <c r="X147" s="74"/>
      <c r="Y147" s="74"/>
      <c r="Z147" s="74"/>
    </row>
    <row r="148" spans="1:26" ht="15.75" customHeight="1">
      <c r="A148" s="115"/>
      <c r="B148" s="115"/>
      <c r="C148" s="74"/>
      <c r="D148" s="116"/>
      <c r="E148" s="74"/>
      <c r="F148" s="74"/>
      <c r="G148" s="74"/>
      <c r="H148" s="74"/>
      <c r="I148" s="74"/>
      <c r="J148" s="74"/>
      <c r="K148" s="74"/>
      <c r="L148" s="74"/>
      <c r="M148" s="119"/>
      <c r="N148" s="119"/>
      <c r="O148" s="74"/>
      <c r="P148" s="74"/>
      <c r="Q148" s="74"/>
      <c r="R148" s="74"/>
      <c r="S148" s="74"/>
      <c r="T148" s="74"/>
      <c r="U148" s="74"/>
      <c r="V148" s="74"/>
      <c r="W148" s="74"/>
      <c r="X148" s="74"/>
      <c r="Y148" s="74"/>
      <c r="Z148" s="74"/>
    </row>
    <row r="149" spans="1:26" ht="15.75" customHeight="1">
      <c r="A149" s="115"/>
      <c r="B149" s="115"/>
      <c r="C149" s="74"/>
      <c r="D149" s="116"/>
      <c r="E149" s="74"/>
      <c r="F149" s="74"/>
      <c r="G149" s="74"/>
      <c r="H149" s="74"/>
      <c r="I149" s="74"/>
      <c r="J149" s="74"/>
      <c r="K149" s="74"/>
      <c r="L149" s="74"/>
      <c r="M149" s="119"/>
      <c r="N149" s="119"/>
      <c r="O149" s="74"/>
      <c r="P149" s="74"/>
      <c r="Q149" s="74"/>
      <c r="R149" s="74"/>
      <c r="S149" s="74"/>
      <c r="T149" s="74"/>
      <c r="U149" s="74"/>
      <c r="V149" s="74"/>
      <c r="W149" s="74"/>
      <c r="X149" s="74"/>
      <c r="Y149" s="74"/>
      <c r="Z149" s="74"/>
    </row>
    <row r="150" spans="1:26" ht="15.75" customHeight="1">
      <c r="A150" s="115"/>
      <c r="B150" s="115"/>
      <c r="C150" s="74"/>
      <c r="D150" s="116"/>
      <c r="E150" s="74"/>
      <c r="F150" s="74"/>
      <c r="G150" s="74"/>
      <c r="H150" s="74"/>
      <c r="I150" s="74"/>
      <c r="J150" s="74"/>
      <c r="K150" s="74"/>
      <c r="L150" s="74"/>
      <c r="M150" s="119"/>
      <c r="N150" s="119"/>
      <c r="O150" s="74"/>
      <c r="P150" s="74"/>
      <c r="Q150" s="74"/>
      <c r="R150" s="74"/>
      <c r="S150" s="74"/>
      <c r="T150" s="74"/>
      <c r="U150" s="74"/>
      <c r="V150" s="74"/>
      <c r="W150" s="74"/>
      <c r="X150" s="74"/>
      <c r="Y150" s="74"/>
      <c r="Z150" s="74"/>
    </row>
    <row r="151" spans="1:26" ht="15.75" customHeight="1">
      <c r="A151" s="115"/>
      <c r="B151" s="115"/>
      <c r="C151" s="74"/>
      <c r="D151" s="116"/>
      <c r="E151" s="74"/>
      <c r="F151" s="74"/>
      <c r="G151" s="74"/>
      <c r="H151" s="74"/>
      <c r="I151" s="74"/>
      <c r="J151" s="74"/>
      <c r="K151" s="74"/>
      <c r="L151" s="74"/>
      <c r="M151" s="74"/>
      <c r="N151" s="74"/>
      <c r="O151" s="74"/>
      <c r="P151" s="74"/>
      <c r="Q151" s="74"/>
      <c r="R151" s="74"/>
      <c r="S151" s="74"/>
      <c r="T151" s="74"/>
      <c r="U151" s="74"/>
      <c r="V151" s="74"/>
      <c r="W151" s="74"/>
      <c r="X151" s="74"/>
      <c r="Y151" s="74"/>
      <c r="Z151" s="74"/>
    </row>
    <row r="152" spans="1:26" ht="15.75" customHeight="1">
      <c r="A152" s="115"/>
      <c r="B152" s="115"/>
      <c r="C152" s="74"/>
      <c r="D152" s="116"/>
      <c r="E152" s="74"/>
      <c r="F152" s="74"/>
      <c r="G152" s="74"/>
      <c r="H152" s="74"/>
      <c r="I152" s="74"/>
      <c r="J152" s="74"/>
      <c r="K152" s="74"/>
      <c r="L152" s="74"/>
      <c r="M152" s="74"/>
      <c r="N152" s="74"/>
      <c r="O152" s="74"/>
      <c r="P152" s="74"/>
      <c r="Q152" s="74"/>
      <c r="R152" s="74"/>
      <c r="S152" s="74"/>
      <c r="T152" s="74"/>
      <c r="U152" s="74"/>
      <c r="V152" s="74"/>
      <c r="W152" s="74"/>
      <c r="X152" s="74"/>
      <c r="Y152" s="74"/>
      <c r="Z152" s="74"/>
    </row>
    <row r="153" spans="1:26" ht="15.75" customHeight="1">
      <c r="A153" s="115"/>
      <c r="B153" s="115"/>
      <c r="C153" s="74"/>
      <c r="D153" s="116"/>
      <c r="E153" s="74"/>
      <c r="F153" s="74"/>
      <c r="G153" s="74"/>
      <c r="H153" s="74"/>
      <c r="I153" s="74"/>
      <c r="J153" s="74"/>
      <c r="K153" s="74"/>
      <c r="L153" s="74"/>
      <c r="M153" s="74"/>
      <c r="N153" s="74"/>
      <c r="O153" s="74"/>
      <c r="P153" s="74"/>
      <c r="Q153" s="74"/>
      <c r="R153" s="74"/>
      <c r="S153" s="74"/>
      <c r="T153" s="74"/>
      <c r="U153" s="74"/>
      <c r="V153" s="74"/>
      <c r="W153" s="74"/>
      <c r="X153" s="74"/>
      <c r="Y153" s="74"/>
      <c r="Z153" s="74"/>
    </row>
    <row r="154" spans="1:26" ht="15.75" customHeight="1">
      <c r="A154" s="115"/>
      <c r="B154" s="115"/>
      <c r="C154" s="74"/>
      <c r="D154" s="116"/>
      <c r="E154" s="74"/>
      <c r="F154" s="74"/>
      <c r="G154" s="74"/>
      <c r="H154" s="74"/>
      <c r="I154" s="74"/>
      <c r="J154" s="74"/>
      <c r="K154" s="74"/>
      <c r="L154" s="74"/>
      <c r="M154" s="74"/>
      <c r="N154" s="74"/>
      <c r="O154" s="74"/>
      <c r="P154" s="74"/>
      <c r="Q154" s="74"/>
      <c r="R154" s="74"/>
      <c r="S154" s="74"/>
      <c r="T154" s="74"/>
      <c r="U154" s="74"/>
      <c r="V154" s="74"/>
      <c r="W154" s="74"/>
      <c r="X154" s="74"/>
      <c r="Y154" s="74"/>
      <c r="Z154" s="74"/>
    </row>
    <row r="155" spans="1:26" ht="15.75" customHeight="1">
      <c r="A155" s="115"/>
      <c r="B155" s="115"/>
      <c r="C155" s="74"/>
      <c r="D155" s="116"/>
      <c r="E155" s="74"/>
      <c r="F155" s="74"/>
      <c r="G155" s="74"/>
      <c r="H155" s="74"/>
      <c r="I155" s="74"/>
      <c r="J155" s="74"/>
      <c r="K155" s="74"/>
      <c r="L155" s="74"/>
      <c r="M155" s="74"/>
      <c r="N155" s="74"/>
      <c r="O155" s="74"/>
      <c r="P155" s="74"/>
      <c r="Q155" s="74"/>
      <c r="R155" s="74"/>
      <c r="S155" s="74"/>
      <c r="T155" s="74"/>
      <c r="U155" s="74"/>
      <c r="V155" s="74"/>
      <c r="W155" s="74"/>
      <c r="X155" s="74"/>
      <c r="Y155" s="74"/>
      <c r="Z155" s="74"/>
    </row>
    <row r="156" spans="1:26" ht="15.75" customHeight="1">
      <c r="A156" s="115"/>
      <c r="B156" s="115"/>
      <c r="C156" s="74"/>
      <c r="D156" s="116"/>
      <c r="E156" s="74"/>
      <c r="F156" s="74"/>
      <c r="G156" s="74"/>
      <c r="H156" s="74"/>
      <c r="I156" s="74"/>
      <c r="J156" s="74"/>
      <c r="K156" s="74"/>
      <c r="L156" s="74"/>
      <c r="M156" s="74"/>
      <c r="N156" s="74"/>
      <c r="O156" s="74"/>
      <c r="P156" s="74"/>
      <c r="Q156" s="74"/>
      <c r="R156" s="74"/>
      <c r="S156" s="74"/>
      <c r="T156" s="74"/>
      <c r="U156" s="74"/>
      <c r="V156" s="74"/>
      <c r="W156" s="74"/>
      <c r="X156" s="74"/>
      <c r="Y156" s="74"/>
      <c r="Z156" s="74"/>
    </row>
    <row r="157" spans="1:26" ht="15.75" customHeight="1">
      <c r="A157" s="115"/>
      <c r="B157" s="115"/>
      <c r="C157" s="74"/>
      <c r="D157" s="116"/>
      <c r="E157" s="74"/>
      <c r="F157" s="74"/>
      <c r="G157" s="74"/>
      <c r="H157" s="74"/>
      <c r="I157" s="74"/>
      <c r="J157" s="74"/>
      <c r="K157" s="74"/>
      <c r="L157" s="74"/>
      <c r="M157" s="74"/>
      <c r="N157" s="74"/>
      <c r="O157" s="74"/>
      <c r="P157" s="74"/>
      <c r="Q157" s="74"/>
      <c r="R157" s="74"/>
      <c r="S157" s="74"/>
      <c r="T157" s="74"/>
      <c r="U157" s="74"/>
      <c r="V157" s="74"/>
      <c r="W157" s="74"/>
      <c r="X157" s="74"/>
      <c r="Y157" s="74"/>
      <c r="Z157" s="74"/>
    </row>
    <row r="158" spans="1:26" ht="15.75" customHeight="1">
      <c r="A158" s="115"/>
      <c r="B158" s="115"/>
      <c r="C158" s="74"/>
      <c r="D158" s="116"/>
      <c r="E158" s="74"/>
      <c r="F158" s="74"/>
      <c r="G158" s="74"/>
      <c r="H158" s="74"/>
      <c r="I158" s="74"/>
      <c r="J158" s="74"/>
      <c r="K158" s="74"/>
      <c r="L158" s="74"/>
      <c r="M158" s="74"/>
      <c r="N158" s="74"/>
      <c r="O158" s="74"/>
      <c r="P158" s="74"/>
      <c r="Q158" s="74"/>
      <c r="R158" s="74"/>
      <c r="S158" s="74"/>
      <c r="T158" s="74"/>
      <c r="U158" s="74"/>
      <c r="V158" s="74"/>
      <c r="W158" s="74"/>
      <c r="X158" s="74"/>
      <c r="Y158" s="74"/>
      <c r="Z158" s="74"/>
    </row>
    <row r="159" spans="1:26" ht="15.75" customHeight="1">
      <c r="A159" s="115"/>
      <c r="B159" s="115"/>
      <c r="C159" s="74"/>
      <c r="D159" s="116"/>
      <c r="E159" s="74"/>
      <c r="F159" s="74"/>
      <c r="G159" s="74"/>
      <c r="H159" s="74"/>
      <c r="I159" s="74"/>
      <c r="J159" s="74"/>
      <c r="K159" s="74"/>
      <c r="L159" s="74"/>
      <c r="M159" s="74"/>
      <c r="N159" s="74"/>
      <c r="O159" s="74"/>
      <c r="P159" s="74"/>
      <c r="Q159" s="74"/>
      <c r="R159" s="74"/>
      <c r="S159" s="74"/>
      <c r="T159" s="74"/>
      <c r="U159" s="74"/>
      <c r="V159" s="74"/>
      <c r="W159" s="74"/>
      <c r="X159" s="74"/>
      <c r="Y159" s="74"/>
      <c r="Z159" s="74"/>
    </row>
    <row r="160" spans="1:26" ht="15.75" customHeight="1">
      <c r="A160" s="115"/>
      <c r="B160" s="115"/>
      <c r="C160" s="74"/>
      <c r="D160" s="116"/>
      <c r="E160" s="74"/>
      <c r="F160" s="74"/>
      <c r="G160" s="74"/>
      <c r="H160" s="74"/>
      <c r="I160" s="74"/>
      <c r="J160" s="74"/>
      <c r="K160" s="74"/>
      <c r="L160" s="74"/>
      <c r="M160" s="74"/>
      <c r="N160" s="74"/>
      <c r="O160" s="74"/>
      <c r="P160" s="74"/>
      <c r="Q160" s="74"/>
      <c r="R160" s="74"/>
      <c r="S160" s="74"/>
      <c r="T160" s="74"/>
      <c r="U160" s="74"/>
      <c r="V160" s="74"/>
      <c r="W160" s="74"/>
      <c r="X160" s="74"/>
      <c r="Y160" s="74"/>
      <c r="Z160" s="74"/>
    </row>
    <row r="161" spans="1:26" ht="15.75" customHeight="1">
      <c r="A161" s="115"/>
      <c r="B161" s="115"/>
      <c r="C161" s="74"/>
      <c r="D161" s="116"/>
      <c r="E161" s="74"/>
      <c r="F161" s="74"/>
      <c r="G161" s="74"/>
      <c r="H161" s="74"/>
      <c r="I161" s="74"/>
      <c r="J161" s="74"/>
      <c r="K161" s="74"/>
      <c r="L161" s="74"/>
      <c r="M161" s="74"/>
      <c r="N161" s="74"/>
      <c r="O161" s="74"/>
      <c r="P161" s="74"/>
      <c r="Q161" s="74"/>
      <c r="R161" s="74"/>
      <c r="S161" s="74"/>
      <c r="T161" s="74"/>
      <c r="U161" s="74"/>
      <c r="V161" s="74"/>
      <c r="W161" s="74"/>
      <c r="X161" s="74"/>
      <c r="Y161" s="74"/>
      <c r="Z161" s="74"/>
    </row>
    <row r="162" spans="1:26" ht="15.75" customHeight="1">
      <c r="A162" s="115"/>
      <c r="B162" s="115"/>
      <c r="C162" s="74"/>
      <c r="D162" s="116"/>
      <c r="E162" s="74"/>
      <c r="F162" s="74"/>
      <c r="G162" s="74"/>
      <c r="H162" s="74"/>
      <c r="I162" s="74"/>
      <c r="J162" s="74"/>
      <c r="K162" s="74"/>
      <c r="L162" s="74"/>
      <c r="M162" s="74"/>
      <c r="N162" s="74"/>
      <c r="O162" s="74"/>
      <c r="P162" s="74"/>
      <c r="Q162" s="74"/>
      <c r="R162" s="74"/>
      <c r="S162" s="74"/>
      <c r="T162" s="74"/>
      <c r="U162" s="74"/>
      <c r="V162" s="74"/>
      <c r="W162" s="74"/>
      <c r="X162" s="74"/>
      <c r="Y162" s="74"/>
      <c r="Z162" s="74"/>
    </row>
    <row r="163" spans="1:26" ht="15.75" customHeight="1">
      <c r="A163" s="115"/>
      <c r="B163" s="115"/>
      <c r="C163" s="74"/>
      <c r="D163" s="116"/>
      <c r="E163" s="74"/>
      <c r="F163" s="74"/>
      <c r="G163" s="74"/>
      <c r="H163" s="74"/>
      <c r="I163" s="74"/>
      <c r="J163" s="74"/>
      <c r="K163" s="74"/>
      <c r="L163" s="74"/>
      <c r="M163" s="74"/>
      <c r="N163" s="74"/>
      <c r="O163" s="74"/>
      <c r="P163" s="74"/>
      <c r="Q163" s="74"/>
      <c r="R163" s="74"/>
      <c r="S163" s="74"/>
      <c r="T163" s="74"/>
      <c r="U163" s="74"/>
      <c r="V163" s="74"/>
      <c r="W163" s="74"/>
      <c r="X163" s="74"/>
      <c r="Y163" s="74"/>
      <c r="Z163" s="74"/>
    </row>
    <row r="164" spans="1:26" ht="15.75" customHeight="1">
      <c r="A164" s="115"/>
      <c r="B164" s="115"/>
      <c r="C164" s="74"/>
      <c r="D164" s="116"/>
      <c r="E164" s="74"/>
      <c r="F164" s="74"/>
      <c r="G164" s="74"/>
      <c r="H164" s="74"/>
      <c r="I164" s="74"/>
      <c r="J164" s="74"/>
      <c r="K164" s="74"/>
      <c r="L164" s="74"/>
      <c r="M164" s="74"/>
      <c r="N164" s="74"/>
      <c r="O164" s="74"/>
      <c r="P164" s="74"/>
      <c r="Q164" s="74"/>
      <c r="R164" s="74"/>
      <c r="S164" s="74"/>
      <c r="T164" s="74"/>
      <c r="U164" s="74"/>
      <c r="V164" s="74"/>
      <c r="W164" s="74"/>
      <c r="X164" s="74"/>
      <c r="Y164" s="74"/>
      <c r="Z164" s="74"/>
    </row>
    <row r="165" spans="1:26" ht="15.75" customHeight="1">
      <c r="A165" s="115"/>
      <c r="B165" s="115"/>
      <c r="C165" s="74"/>
      <c r="D165" s="116"/>
      <c r="E165" s="74"/>
      <c r="F165" s="74"/>
      <c r="G165" s="74"/>
      <c r="H165" s="74"/>
      <c r="I165" s="74"/>
      <c r="J165" s="74"/>
      <c r="K165" s="74"/>
      <c r="L165" s="74"/>
      <c r="M165" s="74"/>
      <c r="N165" s="74"/>
      <c r="O165" s="74"/>
      <c r="P165" s="74"/>
      <c r="Q165" s="74"/>
      <c r="R165" s="74"/>
      <c r="S165" s="74"/>
      <c r="T165" s="74"/>
      <c r="U165" s="74"/>
      <c r="V165" s="74"/>
      <c r="W165" s="74"/>
      <c r="X165" s="74"/>
      <c r="Y165" s="74"/>
      <c r="Z165" s="74"/>
    </row>
    <row r="166" spans="1:26" ht="15.75" customHeight="1">
      <c r="A166" s="115"/>
      <c r="B166" s="115"/>
      <c r="C166" s="74"/>
      <c r="D166" s="116"/>
      <c r="E166" s="74"/>
      <c r="F166" s="74"/>
      <c r="G166" s="74"/>
      <c r="H166" s="74"/>
      <c r="I166" s="74"/>
      <c r="J166" s="74"/>
      <c r="K166" s="74"/>
      <c r="L166" s="74"/>
      <c r="M166" s="74"/>
      <c r="N166" s="74"/>
      <c r="O166" s="74"/>
      <c r="P166" s="74"/>
      <c r="Q166" s="74"/>
      <c r="R166" s="74"/>
      <c r="S166" s="74"/>
      <c r="T166" s="74"/>
      <c r="U166" s="74"/>
      <c r="V166" s="74"/>
      <c r="W166" s="74"/>
      <c r="X166" s="74"/>
      <c r="Y166" s="74"/>
      <c r="Z166" s="74"/>
    </row>
    <row r="167" spans="1:26" ht="15.75" customHeight="1">
      <c r="A167" s="115"/>
      <c r="B167" s="115"/>
      <c r="C167" s="74"/>
      <c r="D167" s="116"/>
      <c r="E167" s="74"/>
      <c r="F167" s="74"/>
      <c r="G167" s="74"/>
      <c r="H167" s="74"/>
      <c r="I167" s="74"/>
      <c r="J167" s="74"/>
      <c r="K167" s="74"/>
      <c r="L167" s="74"/>
      <c r="M167" s="74"/>
      <c r="N167" s="74"/>
      <c r="O167" s="74"/>
      <c r="P167" s="74"/>
      <c r="Q167" s="74"/>
      <c r="R167" s="74"/>
      <c r="S167" s="74"/>
      <c r="T167" s="74"/>
      <c r="U167" s="74"/>
      <c r="V167" s="74"/>
      <c r="W167" s="74"/>
      <c r="X167" s="74"/>
      <c r="Y167" s="74"/>
      <c r="Z167" s="74"/>
    </row>
    <row r="168" spans="1:26" ht="15.75" customHeight="1">
      <c r="A168" s="115"/>
      <c r="B168" s="115"/>
      <c r="C168" s="74"/>
      <c r="D168" s="116"/>
      <c r="E168" s="74"/>
      <c r="F168" s="74"/>
      <c r="G168" s="74"/>
      <c r="H168" s="74"/>
      <c r="I168" s="74"/>
      <c r="J168" s="74"/>
      <c r="K168" s="74"/>
      <c r="L168" s="74"/>
      <c r="M168" s="74"/>
      <c r="N168" s="74"/>
      <c r="O168" s="74"/>
      <c r="P168" s="74"/>
      <c r="Q168" s="74"/>
      <c r="R168" s="74"/>
      <c r="S168" s="74"/>
      <c r="T168" s="74"/>
      <c r="U168" s="74"/>
      <c r="V168" s="74"/>
      <c r="W168" s="74"/>
      <c r="X168" s="74"/>
      <c r="Y168" s="74"/>
      <c r="Z168" s="74"/>
    </row>
    <row r="169" spans="1:26" ht="15.75" customHeight="1">
      <c r="A169" s="115"/>
      <c r="B169" s="115"/>
      <c r="C169" s="74"/>
      <c r="D169" s="116"/>
      <c r="E169" s="74"/>
      <c r="F169" s="74"/>
      <c r="G169" s="74"/>
      <c r="H169" s="74"/>
      <c r="I169" s="74"/>
      <c r="J169" s="74"/>
      <c r="K169" s="74"/>
      <c r="L169" s="74"/>
      <c r="M169" s="74"/>
      <c r="N169" s="74"/>
      <c r="O169" s="74"/>
      <c r="P169" s="74"/>
      <c r="Q169" s="74"/>
      <c r="R169" s="74"/>
      <c r="S169" s="74"/>
      <c r="T169" s="74"/>
      <c r="U169" s="74"/>
      <c r="V169" s="74"/>
      <c r="W169" s="74"/>
      <c r="X169" s="74"/>
      <c r="Y169" s="74"/>
      <c r="Z169" s="74"/>
    </row>
    <row r="170" spans="1:26" ht="15.75" customHeight="1">
      <c r="A170" s="115"/>
      <c r="B170" s="115"/>
      <c r="C170" s="74"/>
      <c r="D170" s="116"/>
      <c r="E170" s="74"/>
      <c r="F170" s="74"/>
      <c r="G170" s="74"/>
      <c r="H170" s="74"/>
      <c r="I170" s="74"/>
      <c r="J170" s="74"/>
      <c r="K170" s="74"/>
      <c r="L170" s="74"/>
      <c r="M170" s="74"/>
      <c r="N170" s="74"/>
      <c r="O170" s="74"/>
      <c r="P170" s="74"/>
      <c r="Q170" s="74"/>
      <c r="R170" s="74"/>
      <c r="S170" s="74"/>
      <c r="T170" s="74"/>
      <c r="U170" s="74"/>
      <c r="V170" s="74"/>
      <c r="W170" s="74"/>
      <c r="X170" s="74"/>
      <c r="Y170" s="74"/>
      <c r="Z170" s="74"/>
    </row>
    <row r="171" spans="1:26" ht="15.75" customHeight="1">
      <c r="A171" s="115"/>
      <c r="B171" s="115"/>
      <c r="C171" s="74"/>
      <c r="D171" s="116"/>
      <c r="E171" s="74"/>
      <c r="F171" s="74"/>
      <c r="G171" s="74"/>
      <c r="H171" s="74"/>
      <c r="I171" s="74"/>
      <c r="J171" s="74"/>
      <c r="K171" s="74"/>
      <c r="L171" s="74"/>
      <c r="M171" s="74"/>
      <c r="N171" s="74"/>
      <c r="O171" s="74"/>
      <c r="P171" s="74"/>
      <c r="Q171" s="74"/>
      <c r="R171" s="74"/>
      <c r="S171" s="74"/>
      <c r="T171" s="74"/>
      <c r="U171" s="74"/>
      <c r="V171" s="74"/>
      <c r="W171" s="74"/>
      <c r="X171" s="74"/>
      <c r="Y171" s="74"/>
      <c r="Z171" s="74"/>
    </row>
    <row r="172" spans="1:26" ht="15.75" customHeight="1">
      <c r="A172" s="115"/>
      <c r="B172" s="115"/>
      <c r="C172" s="74"/>
      <c r="D172" s="116"/>
      <c r="E172" s="74"/>
      <c r="F172" s="74"/>
      <c r="G172" s="74"/>
      <c r="H172" s="74"/>
      <c r="I172" s="74"/>
      <c r="J172" s="74"/>
      <c r="K172" s="74"/>
      <c r="L172" s="74"/>
      <c r="M172" s="74"/>
      <c r="N172" s="74"/>
      <c r="O172" s="74"/>
      <c r="P172" s="74"/>
      <c r="Q172" s="74"/>
      <c r="R172" s="74"/>
      <c r="S172" s="74"/>
      <c r="T172" s="74"/>
      <c r="U172" s="74"/>
      <c r="V172" s="74"/>
      <c r="W172" s="74"/>
      <c r="X172" s="74"/>
      <c r="Y172" s="74"/>
      <c r="Z172" s="74"/>
    </row>
    <row r="173" spans="1:26" ht="15.75" customHeight="1">
      <c r="A173" s="115"/>
      <c r="B173" s="115"/>
      <c r="C173" s="74"/>
      <c r="D173" s="116"/>
      <c r="E173" s="74"/>
      <c r="F173" s="74"/>
      <c r="G173" s="74"/>
      <c r="H173" s="74"/>
      <c r="I173" s="74"/>
      <c r="J173" s="74"/>
      <c r="K173" s="74"/>
      <c r="L173" s="74"/>
      <c r="M173" s="74"/>
      <c r="N173" s="74"/>
      <c r="O173" s="74"/>
      <c r="P173" s="74"/>
      <c r="Q173" s="74"/>
      <c r="R173" s="74"/>
      <c r="S173" s="74"/>
      <c r="T173" s="74"/>
      <c r="U173" s="74"/>
      <c r="V173" s="74"/>
      <c r="W173" s="74"/>
      <c r="X173" s="74"/>
      <c r="Y173" s="74"/>
      <c r="Z173" s="74"/>
    </row>
    <row r="174" spans="1:26" ht="15.75" customHeight="1">
      <c r="A174" s="115"/>
      <c r="B174" s="115"/>
      <c r="C174" s="74"/>
      <c r="D174" s="116"/>
      <c r="E174" s="74"/>
      <c r="F174" s="74"/>
      <c r="G174" s="74"/>
      <c r="H174" s="74"/>
      <c r="I174" s="74"/>
      <c r="J174" s="74"/>
      <c r="K174" s="74"/>
      <c r="L174" s="74"/>
      <c r="M174" s="74"/>
      <c r="N174" s="74"/>
      <c r="O174" s="74"/>
      <c r="P174" s="74"/>
      <c r="Q174" s="74"/>
      <c r="R174" s="74"/>
      <c r="S174" s="74"/>
      <c r="T174" s="74"/>
      <c r="U174" s="74"/>
      <c r="V174" s="74"/>
      <c r="W174" s="74"/>
      <c r="X174" s="74"/>
      <c r="Y174" s="74"/>
      <c r="Z174" s="74"/>
    </row>
    <row r="175" spans="1:26" ht="15.75" customHeight="1">
      <c r="A175" s="115"/>
      <c r="B175" s="115"/>
      <c r="C175" s="74"/>
      <c r="D175" s="116"/>
      <c r="E175" s="74"/>
      <c r="F175" s="74"/>
      <c r="G175" s="74"/>
      <c r="H175" s="74"/>
      <c r="I175" s="74"/>
      <c r="J175" s="74"/>
      <c r="K175" s="74"/>
      <c r="L175" s="74"/>
      <c r="M175" s="74"/>
      <c r="N175" s="74"/>
      <c r="O175" s="74"/>
      <c r="P175" s="74"/>
      <c r="Q175" s="74"/>
      <c r="R175" s="74"/>
      <c r="S175" s="74"/>
      <c r="T175" s="74"/>
      <c r="U175" s="74"/>
      <c r="V175" s="74"/>
      <c r="W175" s="74"/>
      <c r="X175" s="74"/>
      <c r="Y175" s="74"/>
      <c r="Z175" s="74"/>
    </row>
    <row r="176" spans="1:26" ht="15.75" customHeight="1">
      <c r="A176" s="115"/>
      <c r="B176" s="115"/>
      <c r="C176" s="74"/>
      <c r="D176" s="116"/>
      <c r="E176" s="74"/>
      <c r="F176" s="74"/>
      <c r="G176" s="74"/>
      <c r="H176" s="74"/>
      <c r="I176" s="74"/>
      <c r="J176" s="74"/>
      <c r="K176" s="74"/>
      <c r="L176" s="74"/>
      <c r="M176" s="74"/>
      <c r="N176" s="74"/>
      <c r="O176" s="74"/>
      <c r="P176" s="74"/>
      <c r="Q176" s="74"/>
      <c r="R176" s="74"/>
      <c r="S176" s="74"/>
      <c r="T176" s="74"/>
      <c r="U176" s="74"/>
      <c r="V176" s="74"/>
      <c r="W176" s="74"/>
      <c r="X176" s="74"/>
      <c r="Y176" s="74"/>
      <c r="Z176" s="74"/>
    </row>
    <row r="177" spans="1:26" ht="15.75" customHeight="1">
      <c r="A177" s="115"/>
      <c r="B177" s="115"/>
      <c r="C177" s="74"/>
      <c r="D177" s="116"/>
      <c r="E177" s="74"/>
      <c r="F177" s="74"/>
      <c r="G177" s="74"/>
      <c r="H177" s="74"/>
      <c r="I177" s="74"/>
      <c r="J177" s="74"/>
      <c r="K177" s="74"/>
      <c r="L177" s="74"/>
      <c r="M177" s="74"/>
      <c r="N177" s="74"/>
      <c r="O177" s="74"/>
      <c r="P177" s="74"/>
      <c r="Q177" s="74"/>
      <c r="R177" s="74"/>
      <c r="S177" s="74"/>
      <c r="T177" s="74"/>
      <c r="U177" s="74"/>
      <c r="V177" s="74"/>
      <c r="W177" s="74"/>
      <c r="X177" s="74"/>
      <c r="Y177" s="74"/>
      <c r="Z177" s="74"/>
    </row>
    <row r="178" spans="1:26" ht="15.75" customHeight="1">
      <c r="A178" s="115"/>
      <c r="B178" s="115"/>
      <c r="C178" s="74"/>
      <c r="D178" s="116"/>
      <c r="E178" s="74"/>
      <c r="F178" s="74"/>
      <c r="G178" s="74"/>
      <c r="H178" s="74"/>
      <c r="I178" s="74"/>
      <c r="J178" s="74"/>
      <c r="K178" s="74"/>
      <c r="L178" s="74"/>
      <c r="M178" s="74"/>
      <c r="N178" s="74"/>
      <c r="O178" s="74"/>
      <c r="P178" s="74"/>
      <c r="Q178" s="74"/>
      <c r="R178" s="74"/>
      <c r="S178" s="74"/>
      <c r="T178" s="74"/>
      <c r="U178" s="74"/>
      <c r="V178" s="74"/>
      <c r="W178" s="74"/>
      <c r="X178" s="74"/>
      <c r="Y178" s="74"/>
      <c r="Z178" s="74"/>
    </row>
    <row r="179" spans="1:26" ht="15.75" customHeight="1">
      <c r="A179" s="115"/>
      <c r="B179" s="115"/>
      <c r="C179" s="74"/>
      <c r="D179" s="116"/>
      <c r="E179" s="74"/>
      <c r="F179" s="74"/>
      <c r="G179" s="74"/>
      <c r="H179" s="74"/>
      <c r="I179" s="74"/>
      <c r="J179" s="74"/>
      <c r="K179" s="74"/>
      <c r="L179" s="74"/>
      <c r="M179" s="74"/>
      <c r="N179" s="74"/>
      <c r="O179" s="74"/>
      <c r="P179" s="74"/>
      <c r="Q179" s="74"/>
      <c r="R179" s="74"/>
      <c r="S179" s="74"/>
      <c r="T179" s="74"/>
      <c r="U179" s="74"/>
      <c r="V179" s="74"/>
      <c r="W179" s="74"/>
      <c r="X179" s="74"/>
      <c r="Y179" s="74"/>
      <c r="Z179" s="74"/>
    </row>
    <row r="180" spans="1:26" ht="15.75" customHeight="1">
      <c r="A180" s="115"/>
      <c r="B180" s="115"/>
      <c r="C180" s="74"/>
      <c r="D180" s="116"/>
      <c r="E180" s="74"/>
      <c r="F180" s="74"/>
      <c r="G180" s="74"/>
      <c r="H180" s="74"/>
      <c r="I180" s="74"/>
      <c r="J180" s="74"/>
      <c r="K180" s="74"/>
      <c r="L180" s="74"/>
      <c r="M180" s="74"/>
      <c r="N180" s="74"/>
      <c r="O180" s="74"/>
      <c r="P180" s="74"/>
      <c r="Q180" s="74"/>
      <c r="R180" s="74"/>
      <c r="S180" s="74"/>
      <c r="T180" s="74"/>
      <c r="U180" s="74"/>
      <c r="V180" s="74"/>
      <c r="W180" s="74"/>
      <c r="X180" s="74"/>
      <c r="Y180" s="74"/>
      <c r="Z180" s="74"/>
    </row>
    <row r="181" spans="1:26" ht="15.75" customHeight="1">
      <c r="A181" s="115"/>
      <c r="B181" s="115"/>
      <c r="C181" s="74"/>
      <c r="D181" s="116"/>
      <c r="E181" s="74"/>
      <c r="F181" s="74"/>
      <c r="G181" s="74"/>
      <c r="H181" s="74"/>
      <c r="I181" s="74"/>
      <c r="J181" s="74"/>
      <c r="K181" s="74"/>
      <c r="L181" s="74"/>
      <c r="M181" s="74"/>
      <c r="N181" s="74"/>
      <c r="O181" s="74"/>
      <c r="P181" s="74"/>
      <c r="Q181" s="74"/>
      <c r="R181" s="74"/>
      <c r="S181" s="74"/>
      <c r="T181" s="74"/>
      <c r="U181" s="74"/>
      <c r="V181" s="74"/>
      <c r="W181" s="74"/>
      <c r="X181" s="74"/>
      <c r="Y181" s="74"/>
      <c r="Z181" s="74"/>
    </row>
    <row r="182" spans="1:26" ht="15.75" customHeight="1">
      <c r="A182" s="115"/>
      <c r="B182" s="115"/>
      <c r="C182" s="74"/>
      <c r="D182" s="116"/>
      <c r="E182" s="74"/>
      <c r="F182" s="74"/>
      <c r="G182" s="74"/>
      <c r="H182" s="74"/>
      <c r="I182" s="74"/>
      <c r="J182" s="74"/>
      <c r="K182" s="74"/>
      <c r="L182" s="74"/>
      <c r="M182" s="74"/>
      <c r="N182" s="74"/>
      <c r="O182" s="74"/>
      <c r="P182" s="74"/>
      <c r="Q182" s="74"/>
      <c r="R182" s="74"/>
      <c r="S182" s="74"/>
      <c r="T182" s="74"/>
      <c r="U182" s="74"/>
      <c r="V182" s="74"/>
      <c r="W182" s="74"/>
      <c r="X182" s="74"/>
      <c r="Y182" s="74"/>
      <c r="Z182" s="74"/>
    </row>
    <row r="183" spans="1:26" ht="15.75" customHeight="1">
      <c r="A183" s="115"/>
      <c r="B183" s="115"/>
      <c r="C183" s="74"/>
      <c r="D183" s="116"/>
      <c r="E183" s="74"/>
      <c r="F183" s="74"/>
      <c r="G183" s="74"/>
      <c r="H183" s="74"/>
      <c r="I183" s="74"/>
      <c r="J183" s="74"/>
      <c r="K183" s="74"/>
      <c r="L183" s="74"/>
      <c r="M183" s="74"/>
      <c r="N183" s="74"/>
      <c r="O183" s="74"/>
      <c r="P183" s="74"/>
      <c r="Q183" s="74"/>
      <c r="R183" s="74"/>
      <c r="S183" s="74"/>
      <c r="T183" s="74"/>
      <c r="U183" s="74"/>
      <c r="V183" s="74"/>
      <c r="W183" s="74"/>
      <c r="X183" s="74"/>
      <c r="Y183" s="74"/>
      <c r="Z183" s="74"/>
    </row>
    <row r="184" spans="1:26" ht="15.75" customHeight="1">
      <c r="A184" s="115"/>
      <c r="B184" s="115"/>
      <c r="C184" s="74"/>
      <c r="D184" s="116"/>
      <c r="E184" s="74"/>
      <c r="F184" s="74"/>
      <c r="G184" s="74"/>
      <c r="H184" s="74"/>
      <c r="I184" s="74"/>
      <c r="J184" s="74"/>
      <c r="K184" s="74"/>
      <c r="L184" s="74"/>
      <c r="M184" s="74"/>
      <c r="N184" s="74"/>
      <c r="O184" s="74"/>
      <c r="P184" s="74"/>
      <c r="Q184" s="74"/>
      <c r="R184" s="74"/>
      <c r="S184" s="74"/>
      <c r="T184" s="74"/>
      <c r="U184" s="74"/>
      <c r="V184" s="74"/>
      <c r="W184" s="74"/>
      <c r="X184" s="74"/>
      <c r="Y184" s="74"/>
      <c r="Z184" s="74"/>
    </row>
    <row r="185" spans="1:26" ht="15.75" customHeight="1">
      <c r="A185" s="115"/>
      <c r="B185" s="115"/>
      <c r="C185" s="74"/>
      <c r="D185" s="116"/>
      <c r="E185" s="74"/>
      <c r="F185" s="74"/>
      <c r="G185" s="74"/>
      <c r="H185" s="74"/>
      <c r="I185" s="74"/>
      <c r="J185" s="74"/>
      <c r="K185" s="74"/>
      <c r="L185" s="74"/>
      <c r="M185" s="74"/>
      <c r="N185" s="74"/>
      <c r="O185" s="74"/>
      <c r="P185" s="74"/>
      <c r="Q185" s="74"/>
      <c r="R185" s="74"/>
      <c r="S185" s="74"/>
      <c r="T185" s="74"/>
      <c r="U185" s="74"/>
      <c r="V185" s="74"/>
      <c r="W185" s="74"/>
      <c r="X185" s="74"/>
      <c r="Y185" s="74"/>
      <c r="Z185" s="74"/>
    </row>
    <row r="186" spans="1:26" ht="15.75" customHeight="1">
      <c r="A186" s="115"/>
      <c r="B186" s="115"/>
      <c r="C186" s="74"/>
      <c r="D186" s="116"/>
      <c r="E186" s="74"/>
      <c r="F186" s="74"/>
      <c r="G186" s="74"/>
      <c r="H186" s="74"/>
      <c r="I186" s="74"/>
      <c r="J186" s="74"/>
      <c r="K186" s="74"/>
      <c r="L186" s="74"/>
      <c r="M186" s="74"/>
      <c r="N186" s="74"/>
      <c r="O186" s="74"/>
      <c r="P186" s="74"/>
      <c r="Q186" s="74"/>
      <c r="R186" s="74"/>
      <c r="S186" s="74"/>
      <c r="T186" s="74"/>
      <c r="U186" s="74"/>
      <c r="V186" s="74"/>
      <c r="W186" s="74"/>
      <c r="X186" s="74"/>
      <c r="Y186" s="74"/>
      <c r="Z186" s="74"/>
    </row>
    <row r="187" spans="1:26" ht="15.75" customHeight="1">
      <c r="A187" s="115"/>
      <c r="B187" s="115"/>
      <c r="C187" s="74"/>
      <c r="D187" s="116"/>
      <c r="E187" s="74"/>
      <c r="F187" s="74"/>
      <c r="G187" s="74"/>
      <c r="H187" s="74"/>
      <c r="I187" s="74"/>
      <c r="J187" s="74"/>
      <c r="K187" s="74"/>
      <c r="L187" s="74"/>
      <c r="M187" s="74"/>
      <c r="N187" s="74"/>
      <c r="O187" s="74"/>
      <c r="P187" s="74"/>
      <c r="Q187" s="74"/>
      <c r="R187" s="74"/>
      <c r="S187" s="74"/>
      <c r="T187" s="74"/>
      <c r="U187" s="74"/>
      <c r="V187" s="74"/>
      <c r="W187" s="74"/>
      <c r="X187" s="74"/>
      <c r="Y187" s="74"/>
      <c r="Z187" s="74"/>
    </row>
    <row r="188" spans="1:26" ht="15.75" customHeight="1">
      <c r="A188" s="115"/>
      <c r="B188" s="115"/>
      <c r="C188" s="74"/>
      <c r="D188" s="116"/>
      <c r="E188" s="74"/>
      <c r="F188" s="74"/>
      <c r="G188" s="74"/>
      <c r="H188" s="74"/>
      <c r="I188" s="74"/>
      <c r="J188" s="74"/>
      <c r="K188" s="74"/>
      <c r="L188" s="74"/>
      <c r="M188" s="74"/>
      <c r="N188" s="74"/>
      <c r="O188" s="74"/>
      <c r="P188" s="74"/>
      <c r="Q188" s="74"/>
      <c r="R188" s="74"/>
      <c r="S188" s="74"/>
      <c r="T188" s="74"/>
      <c r="U188" s="74"/>
      <c r="V188" s="74"/>
      <c r="W188" s="74"/>
      <c r="X188" s="74"/>
      <c r="Y188" s="74"/>
      <c r="Z188" s="74"/>
    </row>
    <row r="189" spans="1:26" ht="15.75" customHeight="1">
      <c r="A189" s="115"/>
      <c r="B189" s="115"/>
      <c r="C189" s="74"/>
      <c r="D189" s="116"/>
      <c r="E189" s="74"/>
      <c r="F189" s="74"/>
      <c r="G189" s="74"/>
      <c r="H189" s="74"/>
      <c r="I189" s="74"/>
      <c r="J189" s="74"/>
      <c r="K189" s="74"/>
      <c r="L189" s="74"/>
      <c r="M189" s="74"/>
      <c r="N189" s="74"/>
      <c r="O189" s="74"/>
      <c r="P189" s="74"/>
      <c r="Q189" s="74"/>
      <c r="R189" s="74"/>
      <c r="S189" s="74"/>
      <c r="T189" s="74"/>
      <c r="U189" s="74"/>
      <c r="V189" s="74"/>
      <c r="W189" s="74"/>
      <c r="X189" s="74"/>
      <c r="Y189" s="74"/>
      <c r="Z189" s="74"/>
    </row>
    <row r="190" spans="1:26" ht="15.75" customHeight="1">
      <c r="A190" s="115"/>
      <c r="B190" s="115"/>
      <c r="C190" s="74"/>
      <c r="D190" s="116"/>
      <c r="E190" s="74"/>
      <c r="F190" s="74"/>
      <c r="G190" s="74"/>
      <c r="H190" s="74"/>
      <c r="I190" s="74"/>
      <c r="J190" s="74"/>
      <c r="K190" s="74"/>
      <c r="L190" s="74"/>
      <c r="M190" s="74"/>
      <c r="N190" s="74"/>
      <c r="O190" s="74"/>
      <c r="P190" s="74"/>
      <c r="Q190" s="74"/>
      <c r="R190" s="74"/>
      <c r="S190" s="74"/>
      <c r="T190" s="74"/>
      <c r="U190" s="74"/>
      <c r="V190" s="74"/>
      <c r="W190" s="74"/>
      <c r="X190" s="74"/>
      <c r="Y190" s="74"/>
      <c r="Z190" s="74"/>
    </row>
    <row r="191" spans="1:26" ht="15.75" customHeight="1">
      <c r="A191" s="115"/>
      <c r="B191" s="115"/>
      <c r="C191" s="74"/>
      <c r="D191" s="116"/>
      <c r="E191" s="74"/>
      <c r="F191" s="74"/>
      <c r="G191" s="74"/>
      <c r="H191" s="74"/>
      <c r="I191" s="74"/>
      <c r="J191" s="74"/>
      <c r="K191" s="74"/>
      <c r="L191" s="74"/>
      <c r="M191" s="74"/>
      <c r="N191" s="74"/>
      <c r="O191" s="74"/>
      <c r="P191" s="74"/>
      <c r="Q191" s="74"/>
      <c r="R191" s="74"/>
      <c r="S191" s="74"/>
      <c r="T191" s="74"/>
      <c r="U191" s="74"/>
      <c r="V191" s="74"/>
      <c r="W191" s="74"/>
      <c r="X191" s="74"/>
      <c r="Y191" s="74"/>
      <c r="Z191" s="74"/>
    </row>
    <row r="192" spans="1:26" ht="15.75" customHeight="1">
      <c r="A192" s="115"/>
      <c r="B192" s="115"/>
      <c r="C192" s="74"/>
      <c r="D192" s="116"/>
      <c r="E192" s="74"/>
      <c r="F192" s="74"/>
      <c r="G192" s="74"/>
      <c r="H192" s="74"/>
      <c r="I192" s="74"/>
      <c r="J192" s="74"/>
      <c r="K192" s="74"/>
      <c r="L192" s="74"/>
      <c r="M192" s="74"/>
      <c r="N192" s="74"/>
      <c r="O192" s="74"/>
      <c r="P192" s="74"/>
      <c r="Q192" s="74"/>
      <c r="R192" s="74"/>
      <c r="S192" s="74"/>
      <c r="T192" s="74"/>
      <c r="U192" s="74"/>
      <c r="V192" s="74"/>
      <c r="W192" s="74"/>
      <c r="X192" s="74"/>
      <c r="Y192" s="74"/>
      <c r="Z192" s="74"/>
    </row>
    <row r="193" spans="1:26" ht="15.75" customHeight="1">
      <c r="A193" s="115"/>
      <c r="B193" s="115"/>
      <c r="C193" s="74"/>
      <c r="D193" s="116"/>
      <c r="E193" s="74"/>
      <c r="F193" s="74"/>
      <c r="G193" s="74"/>
      <c r="H193" s="74"/>
      <c r="I193" s="74"/>
      <c r="J193" s="74"/>
      <c r="K193" s="74"/>
      <c r="L193" s="74"/>
      <c r="M193" s="74"/>
      <c r="N193" s="74"/>
      <c r="O193" s="74"/>
      <c r="P193" s="74"/>
      <c r="Q193" s="74"/>
      <c r="R193" s="74"/>
      <c r="S193" s="74"/>
      <c r="T193" s="74"/>
      <c r="U193" s="74"/>
      <c r="V193" s="74"/>
      <c r="W193" s="74"/>
      <c r="X193" s="74"/>
      <c r="Y193" s="74"/>
      <c r="Z193" s="74"/>
    </row>
    <row r="194" spans="1:26" ht="15.75" customHeight="1">
      <c r="A194" s="115"/>
      <c r="B194" s="115"/>
      <c r="C194" s="74"/>
      <c r="D194" s="116"/>
      <c r="E194" s="74"/>
      <c r="F194" s="74"/>
      <c r="G194" s="74"/>
      <c r="H194" s="74"/>
      <c r="I194" s="74"/>
      <c r="J194" s="74"/>
      <c r="K194" s="74"/>
      <c r="L194" s="74"/>
      <c r="M194" s="74"/>
      <c r="N194" s="74"/>
      <c r="O194" s="74"/>
      <c r="P194" s="74"/>
      <c r="Q194" s="74"/>
      <c r="R194" s="74"/>
      <c r="S194" s="74"/>
      <c r="T194" s="74"/>
      <c r="U194" s="74"/>
      <c r="V194" s="74"/>
      <c r="W194" s="74"/>
      <c r="X194" s="74"/>
      <c r="Y194" s="74"/>
      <c r="Z194" s="74"/>
    </row>
    <row r="195" spans="1:26" ht="15.75" customHeight="1">
      <c r="A195" s="115"/>
      <c r="B195" s="115"/>
      <c r="C195" s="74"/>
      <c r="D195" s="116"/>
      <c r="E195" s="74"/>
      <c r="F195" s="74"/>
      <c r="G195" s="74"/>
      <c r="H195" s="74"/>
      <c r="I195" s="74"/>
      <c r="J195" s="74"/>
      <c r="K195" s="74"/>
      <c r="L195" s="74"/>
      <c r="M195" s="74"/>
      <c r="N195" s="74"/>
      <c r="O195" s="74"/>
      <c r="P195" s="74"/>
      <c r="Q195" s="74"/>
      <c r="R195" s="74"/>
      <c r="S195" s="74"/>
      <c r="T195" s="74"/>
      <c r="U195" s="74"/>
      <c r="V195" s="74"/>
      <c r="W195" s="74"/>
      <c r="X195" s="74"/>
      <c r="Y195" s="74"/>
      <c r="Z195" s="74"/>
    </row>
    <row r="196" spans="1:26" ht="15.75" customHeight="1">
      <c r="A196" s="115"/>
      <c r="B196" s="115"/>
      <c r="C196" s="74"/>
      <c r="D196" s="116"/>
      <c r="E196" s="74"/>
      <c r="F196" s="74"/>
      <c r="G196" s="74"/>
      <c r="H196" s="74"/>
      <c r="I196" s="74"/>
      <c r="J196" s="74"/>
      <c r="K196" s="74"/>
      <c r="L196" s="74"/>
      <c r="M196" s="74"/>
      <c r="N196" s="74"/>
      <c r="O196" s="74"/>
      <c r="P196" s="74"/>
      <c r="Q196" s="74"/>
      <c r="R196" s="74"/>
      <c r="S196" s="74"/>
      <c r="T196" s="74"/>
      <c r="U196" s="74"/>
      <c r="V196" s="74"/>
      <c r="W196" s="74"/>
      <c r="X196" s="74"/>
      <c r="Y196" s="74"/>
      <c r="Z196" s="74"/>
    </row>
    <row r="197" spans="1:26" ht="15.75" customHeight="1">
      <c r="A197" s="115"/>
      <c r="B197" s="115"/>
      <c r="C197" s="74"/>
      <c r="D197" s="116"/>
      <c r="E197" s="74"/>
      <c r="F197" s="74"/>
      <c r="G197" s="74"/>
      <c r="H197" s="74"/>
      <c r="I197" s="74"/>
      <c r="J197" s="74"/>
      <c r="K197" s="74"/>
      <c r="L197" s="74"/>
      <c r="M197" s="74"/>
      <c r="N197" s="74"/>
      <c r="O197" s="74"/>
      <c r="P197" s="74"/>
      <c r="Q197" s="74"/>
      <c r="R197" s="74"/>
      <c r="S197" s="74"/>
      <c r="T197" s="74"/>
      <c r="U197" s="74"/>
      <c r="V197" s="74"/>
      <c r="W197" s="74"/>
      <c r="X197" s="74"/>
      <c r="Y197" s="74"/>
      <c r="Z197" s="74"/>
    </row>
    <row r="198" spans="1:26" ht="15.75" customHeight="1">
      <c r="A198" s="115"/>
      <c r="B198" s="115"/>
      <c r="C198" s="74"/>
      <c r="D198" s="116"/>
      <c r="E198" s="74"/>
      <c r="F198" s="74"/>
      <c r="G198" s="74"/>
      <c r="H198" s="74"/>
      <c r="I198" s="74"/>
      <c r="J198" s="74"/>
      <c r="K198" s="74"/>
      <c r="L198" s="74"/>
      <c r="M198" s="74"/>
      <c r="N198" s="74"/>
      <c r="O198" s="74"/>
      <c r="P198" s="74"/>
      <c r="Q198" s="74"/>
      <c r="R198" s="74"/>
      <c r="S198" s="74"/>
      <c r="T198" s="74"/>
      <c r="U198" s="74"/>
      <c r="V198" s="74"/>
      <c r="W198" s="74"/>
      <c r="X198" s="74"/>
      <c r="Y198" s="74"/>
      <c r="Z198" s="74"/>
    </row>
    <row r="199" spans="1:26" ht="15.75" customHeight="1">
      <c r="A199" s="115"/>
      <c r="B199" s="115"/>
      <c r="C199" s="74"/>
      <c r="D199" s="116"/>
      <c r="E199" s="74"/>
      <c r="F199" s="74"/>
      <c r="G199" s="74"/>
      <c r="H199" s="74"/>
      <c r="I199" s="74"/>
      <c r="J199" s="74"/>
      <c r="K199" s="74"/>
      <c r="L199" s="74"/>
      <c r="M199" s="74"/>
      <c r="N199" s="74"/>
      <c r="O199" s="74"/>
      <c r="P199" s="74"/>
      <c r="Q199" s="74"/>
      <c r="R199" s="74"/>
      <c r="S199" s="74"/>
      <c r="T199" s="74"/>
      <c r="U199" s="74"/>
      <c r="V199" s="74"/>
      <c r="W199" s="74"/>
      <c r="X199" s="74"/>
      <c r="Y199" s="74"/>
      <c r="Z199" s="74"/>
    </row>
    <row r="200" spans="1:26" ht="15.75" customHeight="1">
      <c r="A200" s="115"/>
      <c r="B200" s="115"/>
      <c r="C200" s="74"/>
      <c r="D200" s="116"/>
      <c r="E200" s="74"/>
      <c r="F200" s="74"/>
      <c r="G200" s="74"/>
      <c r="H200" s="74"/>
      <c r="I200" s="74"/>
      <c r="J200" s="74"/>
      <c r="K200" s="74"/>
      <c r="L200" s="74"/>
      <c r="M200" s="74"/>
      <c r="N200" s="74"/>
      <c r="O200" s="74"/>
      <c r="P200" s="74"/>
      <c r="Q200" s="74"/>
      <c r="R200" s="74"/>
      <c r="S200" s="74"/>
      <c r="T200" s="74"/>
      <c r="U200" s="74"/>
      <c r="V200" s="74"/>
      <c r="W200" s="74"/>
      <c r="X200" s="74"/>
      <c r="Y200" s="74"/>
      <c r="Z200" s="74"/>
    </row>
    <row r="201" spans="1:26" ht="15.75" customHeight="1">
      <c r="A201" s="115"/>
      <c r="B201" s="115"/>
      <c r="C201" s="74"/>
      <c r="D201" s="116"/>
      <c r="E201" s="74"/>
      <c r="F201" s="74"/>
      <c r="G201" s="74"/>
      <c r="H201" s="74"/>
      <c r="I201" s="74"/>
      <c r="J201" s="74"/>
      <c r="K201" s="74"/>
      <c r="L201" s="74"/>
      <c r="M201" s="74"/>
      <c r="N201" s="74"/>
      <c r="O201" s="74"/>
      <c r="P201" s="74"/>
      <c r="Q201" s="74"/>
      <c r="R201" s="74"/>
      <c r="S201" s="74"/>
      <c r="T201" s="74"/>
      <c r="U201" s="74"/>
      <c r="V201" s="74"/>
      <c r="W201" s="74"/>
      <c r="X201" s="74"/>
      <c r="Y201" s="74"/>
      <c r="Z201" s="74"/>
    </row>
    <row r="202" spans="1:26" ht="15.75" customHeight="1">
      <c r="A202" s="115"/>
      <c r="B202" s="115"/>
      <c r="C202" s="74"/>
      <c r="D202" s="116"/>
      <c r="E202" s="74"/>
      <c r="F202" s="74"/>
      <c r="G202" s="74"/>
      <c r="H202" s="74"/>
      <c r="I202" s="74"/>
      <c r="J202" s="74"/>
      <c r="K202" s="74"/>
      <c r="L202" s="74"/>
      <c r="M202" s="74"/>
      <c r="N202" s="74"/>
      <c r="O202" s="74"/>
      <c r="P202" s="74"/>
      <c r="Q202" s="74"/>
      <c r="R202" s="74"/>
      <c r="S202" s="74"/>
      <c r="T202" s="74"/>
      <c r="U202" s="74"/>
      <c r="V202" s="74"/>
      <c r="W202" s="74"/>
      <c r="X202" s="74"/>
      <c r="Y202" s="74"/>
      <c r="Z202" s="74"/>
    </row>
    <row r="203" spans="1:26" ht="15.75" customHeight="1">
      <c r="A203" s="115"/>
      <c r="B203" s="115"/>
      <c r="C203" s="74"/>
      <c r="D203" s="116"/>
      <c r="E203" s="74"/>
      <c r="F203" s="74"/>
      <c r="G203" s="74"/>
      <c r="H203" s="74"/>
      <c r="I203" s="74"/>
      <c r="J203" s="74"/>
      <c r="K203" s="74"/>
      <c r="L203" s="74"/>
      <c r="M203" s="74"/>
      <c r="N203" s="74"/>
      <c r="O203" s="74"/>
      <c r="P203" s="74"/>
      <c r="Q203" s="74"/>
      <c r="R203" s="74"/>
      <c r="S203" s="74"/>
      <c r="T203" s="74"/>
      <c r="U203" s="74"/>
      <c r="V203" s="74"/>
      <c r="W203" s="74"/>
      <c r="X203" s="74"/>
      <c r="Y203" s="74"/>
      <c r="Z203" s="74"/>
    </row>
    <row r="204" spans="1:26" ht="15.75" customHeight="1">
      <c r="A204" s="115"/>
      <c r="B204" s="115"/>
      <c r="C204" s="74"/>
      <c r="D204" s="116"/>
      <c r="E204" s="74"/>
      <c r="F204" s="74"/>
      <c r="G204" s="74"/>
      <c r="H204" s="74"/>
      <c r="I204" s="74"/>
      <c r="J204" s="74"/>
      <c r="K204" s="74"/>
      <c r="L204" s="74"/>
      <c r="M204" s="74"/>
      <c r="N204" s="74"/>
      <c r="O204" s="74"/>
      <c r="P204" s="74"/>
      <c r="Q204" s="74"/>
      <c r="R204" s="74"/>
      <c r="S204" s="74"/>
      <c r="T204" s="74"/>
      <c r="U204" s="74"/>
      <c r="V204" s="74"/>
      <c r="W204" s="74"/>
      <c r="X204" s="74"/>
      <c r="Y204" s="74"/>
      <c r="Z204" s="74"/>
    </row>
    <row r="205" spans="1:26" ht="15.75" customHeight="1">
      <c r="A205" s="115"/>
      <c r="B205" s="115"/>
      <c r="C205" s="74"/>
      <c r="D205" s="116"/>
      <c r="E205" s="74"/>
      <c r="F205" s="74"/>
      <c r="G205" s="74"/>
      <c r="H205" s="74"/>
      <c r="I205" s="74"/>
      <c r="J205" s="74"/>
      <c r="K205" s="74"/>
      <c r="L205" s="74"/>
      <c r="M205" s="74"/>
      <c r="N205" s="74"/>
      <c r="O205" s="74"/>
      <c r="P205" s="74"/>
      <c r="Q205" s="74"/>
      <c r="R205" s="74"/>
      <c r="S205" s="74"/>
      <c r="T205" s="74"/>
      <c r="U205" s="74"/>
      <c r="V205" s="74"/>
      <c r="W205" s="74"/>
      <c r="X205" s="74"/>
      <c r="Y205" s="74"/>
      <c r="Z205" s="74"/>
    </row>
    <row r="206" spans="1:26" ht="15.75" customHeight="1">
      <c r="A206" s="115"/>
      <c r="B206" s="115"/>
      <c r="C206" s="74"/>
      <c r="D206" s="116"/>
      <c r="E206" s="74"/>
      <c r="F206" s="74"/>
      <c r="G206" s="74"/>
      <c r="H206" s="74"/>
      <c r="I206" s="74"/>
      <c r="J206" s="74"/>
      <c r="K206" s="74"/>
      <c r="L206" s="74"/>
      <c r="M206" s="74"/>
      <c r="N206" s="74"/>
      <c r="O206" s="74"/>
      <c r="P206" s="74"/>
      <c r="Q206" s="74"/>
      <c r="R206" s="74"/>
      <c r="S206" s="74"/>
      <c r="T206" s="74"/>
      <c r="U206" s="74"/>
      <c r="V206" s="74"/>
      <c r="W206" s="74"/>
      <c r="X206" s="74"/>
      <c r="Y206" s="74"/>
      <c r="Z206" s="74"/>
    </row>
    <row r="207" spans="1:26" ht="15.75" customHeight="1">
      <c r="A207" s="115"/>
      <c r="B207" s="115"/>
      <c r="C207" s="74"/>
      <c r="D207" s="116"/>
      <c r="E207" s="74"/>
      <c r="F207" s="74"/>
      <c r="G207" s="74"/>
      <c r="H207" s="74"/>
      <c r="I207" s="74"/>
      <c r="J207" s="74"/>
      <c r="K207" s="74"/>
      <c r="L207" s="74"/>
      <c r="M207" s="74"/>
      <c r="N207" s="74"/>
      <c r="O207" s="74"/>
      <c r="P207" s="74"/>
      <c r="Q207" s="74"/>
      <c r="R207" s="74"/>
      <c r="S207" s="74"/>
      <c r="T207" s="74"/>
      <c r="U207" s="74"/>
      <c r="V207" s="74"/>
      <c r="W207" s="74"/>
      <c r="X207" s="74"/>
      <c r="Y207" s="74"/>
      <c r="Z207" s="74"/>
    </row>
    <row r="208" spans="1:26" ht="15.75" customHeight="1">
      <c r="A208" s="115"/>
      <c r="B208" s="115"/>
      <c r="C208" s="74"/>
      <c r="D208" s="116"/>
      <c r="E208" s="74"/>
      <c r="F208" s="74"/>
      <c r="G208" s="74"/>
      <c r="H208" s="74"/>
      <c r="I208" s="74"/>
      <c r="J208" s="74"/>
      <c r="K208" s="74"/>
      <c r="L208" s="74"/>
      <c r="M208" s="74"/>
      <c r="N208" s="74"/>
      <c r="O208" s="74"/>
      <c r="P208" s="74"/>
      <c r="Q208" s="74"/>
      <c r="R208" s="74"/>
      <c r="S208" s="74"/>
      <c r="T208" s="74"/>
      <c r="U208" s="74"/>
      <c r="V208" s="74"/>
      <c r="W208" s="74"/>
      <c r="X208" s="74"/>
      <c r="Y208" s="74"/>
      <c r="Z208" s="74"/>
    </row>
    <row r="209" spans="1:26" ht="15.75" customHeight="1">
      <c r="A209" s="115"/>
      <c r="B209" s="115"/>
      <c r="C209" s="74"/>
      <c r="D209" s="116"/>
      <c r="E209" s="74"/>
      <c r="F209" s="74"/>
      <c r="G209" s="74"/>
      <c r="H209" s="74"/>
      <c r="I209" s="74"/>
      <c r="J209" s="74"/>
      <c r="K209" s="74"/>
      <c r="L209" s="74"/>
      <c r="M209" s="74"/>
      <c r="N209" s="74"/>
      <c r="O209" s="74"/>
      <c r="P209" s="74"/>
      <c r="Q209" s="74"/>
      <c r="R209" s="74"/>
      <c r="S209" s="74"/>
      <c r="T209" s="74"/>
      <c r="U209" s="74"/>
      <c r="V209" s="74"/>
      <c r="W209" s="74"/>
      <c r="X209" s="74"/>
      <c r="Y209" s="74"/>
      <c r="Z209" s="74"/>
    </row>
    <row r="210" spans="1:26" ht="15.75" customHeight="1">
      <c r="A210" s="115"/>
      <c r="B210" s="115"/>
      <c r="C210" s="74"/>
      <c r="D210" s="116"/>
      <c r="E210" s="74"/>
      <c r="F210" s="74"/>
      <c r="G210" s="74"/>
      <c r="H210" s="74"/>
      <c r="I210" s="74"/>
      <c r="J210" s="74"/>
      <c r="K210" s="74"/>
      <c r="L210" s="74"/>
      <c r="M210" s="74"/>
      <c r="N210" s="74"/>
      <c r="O210" s="74"/>
      <c r="P210" s="74"/>
      <c r="Q210" s="74"/>
      <c r="R210" s="74"/>
      <c r="S210" s="74"/>
      <c r="T210" s="74"/>
      <c r="U210" s="74"/>
      <c r="V210" s="74"/>
      <c r="W210" s="74"/>
      <c r="X210" s="74"/>
      <c r="Y210" s="74"/>
      <c r="Z210" s="74"/>
    </row>
    <row r="211" spans="1:26" ht="15.75" customHeight="1">
      <c r="A211" s="115"/>
      <c r="B211" s="115"/>
      <c r="C211" s="74"/>
      <c r="D211" s="116"/>
      <c r="E211" s="74"/>
      <c r="F211" s="74"/>
      <c r="G211" s="74"/>
      <c r="H211" s="74"/>
      <c r="I211" s="74"/>
      <c r="J211" s="74"/>
      <c r="K211" s="74"/>
      <c r="L211" s="74"/>
      <c r="M211" s="74"/>
      <c r="N211" s="74"/>
      <c r="O211" s="74"/>
      <c r="P211" s="74"/>
      <c r="Q211" s="74"/>
      <c r="R211" s="74"/>
      <c r="S211" s="74"/>
      <c r="T211" s="74"/>
      <c r="U211" s="74"/>
      <c r="V211" s="74"/>
      <c r="W211" s="74"/>
      <c r="X211" s="74"/>
      <c r="Y211" s="74"/>
      <c r="Z211" s="74"/>
    </row>
    <row r="212" spans="1:26" ht="15.75" customHeight="1">
      <c r="A212" s="115"/>
      <c r="B212" s="115"/>
      <c r="C212" s="74"/>
      <c r="D212" s="116"/>
      <c r="E212" s="74"/>
      <c r="F212" s="74"/>
      <c r="G212" s="74"/>
      <c r="H212" s="74"/>
      <c r="I212" s="74"/>
      <c r="J212" s="74"/>
      <c r="K212" s="74"/>
      <c r="L212" s="74"/>
      <c r="M212" s="74"/>
      <c r="N212" s="74"/>
      <c r="O212" s="74"/>
      <c r="P212" s="74"/>
      <c r="Q212" s="74"/>
      <c r="R212" s="74"/>
      <c r="S212" s="74"/>
      <c r="T212" s="74"/>
      <c r="U212" s="74"/>
      <c r="V212" s="74"/>
      <c r="W212" s="74"/>
      <c r="X212" s="74"/>
      <c r="Y212" s="74"/>
      <c r="Z212" s="74"/>
    </row>
    <row r="213" spans="1:26" ht="15.75" customHeight="1">
      <c r="A213" s="115"/>
      <c r="B213" s="115"/>
      <c r="C213" s="74"/>
      <c r="D213" s="116"/>
      <c r="E213" s="74"/>
      <c r="F213" s="74"/>
      <c r="G213" s="74"/>
      <c r="H213" s="74"/>
      <c r="I213" s="74"/>
      <c r="J213" s="74"/>
      <c r="K213" s="74"/>
      <c r="L213" s="74"/>
      <c r="M213" s="74"/>
      <c r="N213" s="74"/>
      <c r="O213" s="74"/>
      <c r="P213" s="74"/>
      <c r="Q213" s="74"/>
      <c r="R213" s="74"/>
      <c r="S213" s="74"/>
      <c r="T213" s="74"/>
      <c r="U213" s="74"/>
      <c r="V213" s="74"/>
      <c r="W213" s="74"/>
      <c r="X213" s="74"/>
      <c r="Y213" s="74"/>
      <c r="Z213" s="74"/>
    </row>
    <row r="214" spans="1:26" ht="15.75" customHeight="1">
      <c r="A214" s="115"/>
      <c r="B214" s="115"/>
      <c r="C214" s="74"/>
      <c r="D214" s="116"/>
      <c r="E214" s="74"/>
      <c r="F214" s="74"/>
      <c r="G214" s="74"/>
      <c r="H214" s="74"/>
      <c r="I214" s="74"/>
      <c r="J214" s="74"/>
      <c r="K214" s="74"/>
      <c r="L214" s="74"/>
      <c r="M214" s="74"/>
      <c r="N214" s="74"/>
      <c r="O214" s="74"/>
      <c r="P214" s="74"/>
      <c r="Q214" s="74"/>
      <c r="R214" s="74"/>
      <c r="S214" s="74"/>
      <c r="T214" s="74"/>
      <c r="U214" s="74"/>
      <c r="V214" s="74"/>
      <c r="W214" s="74"/>
      <c r="X214" s="74"/>
      <c r="Y214" s="74"/>
      <c r="Z214" s="74"/>
    </row>
    <row r="215" spans="1:26" ht="15.75" customHeight="1">
      <c r="A215" s="115"/>
      <c r="B215" s="115"/>
      <c r="C215" s="74"/>
      <c r="D215" s="116"/>
      <c r="E215" s="74"/>
      <c r="F215" s="74"/>
      <c r="G215" s="74"/>
      <c r="H215" s="74"/>
      <c r="I215" s="74"/>
      <c r="J215" s="74"/>
      <c r="K215" s="74"/>
      <c r="L215" s="74"/>
      <c r="M215" s="74"/>
      <c r="N215" s="74"/>
      <c r="O215" s="74"/>
      <c r="P215" s="74"/>
      <c r="Q215" s="74"/>
      <c r="R215" s="74"/>
      <c r="S215" s="74"/>
      <c r="T215" s="74"/>
      <c r="U215" s="74"/>
      <c r="V215" s="74"/>
      <c r="W215" s="74"/>
      <c r="X215" s="74"/>
      <c r="Y215" s="74"/>
      <c r="Z215" s="74"/>
    </row>
    <row r="216" spans="1:26" ht="15.75" customHeight="1">
      <c r="A216" s="115"/>
      <c r="B216" s="115"/>
      <c r="C216" s="74"/>
      <c r="D216" s="116"/>
      <c r="E216" s="74"/>
      <c r="F216" s="74"/>
      <c r="G216" s="74"/>
      <c r="H216" s="74"/>
      <c r="I216" s="74"/>
      <c r="J216" s="74"/>
      <c r="K216" s="74"/>
      <c r="L216" s="74"/>
      <c r="M216" s="74"/>
      <c r="N216" s="74"/>
      <c r="O216" s="74"/>
      <c r="P216" s="74"/>
      <c r="Q216" s="74"/>
      <c r="R216" s="74"/>
      <c r="S216" s="74"/>
      <c r="T216" s="74"/>
      <c r="U216" s="74"/>
      <c r="V216" s="74"/>
      <c r="W216" s="74"/>
      <c r="X216" s="74"/>
      <c r="Y216" s="74"/>
      <c r="Z216" s="74"/>
    </row>
    <row r="217" spans="1:26" ht="15.75" customHeight="1">
      <c r="A217" s="115"/>
      <c r="B217" s="115"/>
      <c r="C217" s="74"/>
      <c r="D217" s="116"/>
      <c r="E217" s="74"/>
      <c r="F217" s="74"/>
      <c r="G217" s="74"/>
      <c r="H217" s="74"/>
      <c r="I217" s="74"/>
      <c r="J217" s="74"/>
      <c r="K217" s="74"/>
      <c r="L217" s="74"/>
      <c r="M217" s="74"/>
      <c r="N217" s="74"/>
      <c r="O217" s="74"/>
      <c r="P217" s="74"/>
      <c r="Q217" s="74"/>
      <c r="R217" s="74"/>
      <c r="S217" s="74"/>
      <c r="T217" s="74"/>
      <c r="U217" s="74"/>
      <c r="V217" s="74"/>
      <c r="W217" s="74"/>
      <c r="X217" s="74"/>
      <c r="Y217" s="74"/>
      <c r="Z217" s="74"/>
    </row>
    <row r="218" spans="1:26" ht="15.75" customHeight="1">
      <c r="A218" s="115"/>
      <c r="B218" s="115"/>
      <c r="C218" s="74"/>
      <c r="D218" s="116"/>
      <c r="E218" s="74"/>
      <c r="F218" s="74"/>
      <c r="G218" s="74"/>
      <c r="H218" s="74"/>
      <c r="I218" s="74"/>
      <c r="J218" s="74"/>
      <c r="K218" s="74"/>
      <c r="L218" s="74"/>
      <c r="M218" s="74"/>
      <c r="N218" s="74"/>
      <c r="O218" s="74"/>
      <c r="P218" s="74"/>
      <c r="Q218" s="74"/>
      <c r="R218" s="74"/>
      <c r="S218" s="74"/>
      <c r="T218" s="74"/>
      <c r="U218" s="74"/>
      <c r="V218" s="74"/>
      <c r="W218" s="74"/>
      <c r="X218" s="74"/>
      <c r="Y218" s="74"/>
      <c r="Z218" s="74"/>
    </row>
    <row r="219" spans="1:26" ht="15.75" customHeight="1">
      <c r="A219" s="115"/>
      <c r="B219" s="115"/>
      <c r="C219" s="74"/>
      <c r="D219" s="116"/>
      <c r="E219" s="74"/>
      <c r="F219" s="74"/>
      <c r="G219" s="74"/>
      <c r="H219" s="74"/>
      <c r="I219" s="74"/>
      <c r="J219" s="74"/>
      <c r="K219" s="74"/>
      <c r="L219" s="74"/>
      <c r="M219" s="74"/>
      <c r="N219" s="74"/>
      <c r="O219" s="74"/>
      <c r="P219" s="74"/>
      <c r="Q219" s="74"/>
      <c r="R219" s="74"/>
      <c r="S219" s="74"/>
      <c r="T219" s="74"/>
      <c r="U219" s="74"/>
      <c r="V219" s="74"/>
      <c r="W219" s="74"/>
      <c r="X219" s="74"/>
      <c r="Y219" s="74"/>
      <c r="Z219" s="74"/>
    </row>
    <row r="220" spans="1:26" ht="15.75" customHeight="1">
      <c r="A220" s="115"/>
      <c r="B220" s="115"/>
      <c r="C220" s="74"/>
      <c r="D220" s="116"/>
      <c r="E220" s="74"/>
      <c r="F220" s="74"/>
      <c r="G220" s="74"/>
      <c r="H220" s="74"/>
      <c r="I220" s="74"/>
      <c r="J220" s="74"/>
      <c r="K220" s="74"/>
      <c r="L220" s="74"/>
      <c r="M220" s="74"/>
      <c r="N220" s="74"/>
      <c r="O220" s="74"/>
      <c r="P220" s="74"/>
      <c r="Q220" s="74"/>
      <c r="R220" s="74"/>
      <c r="S220" s="74"/>
      <c r="T220" s="74"/>
      <c r="U220" s="74"/>
      <c r="V220" s="74"/>
      <c r="W220" s="74"/>
      <c r="X220" s="74"/>
      <c r="Y220" s="74"/>
      <c r="Z220" s="74"/>
    </row>
    <row r="221" spans="1:26" ht="15.75" customHeight="1">
      <c r="A221" s="115"/>
      <c r="B221" s="115"/>
      <c r="C221" s="74"/>
      <c r="D221" s="116"/>
      <c r="E221" s="74"/>
      <c r="F221" s="74"/>
      <c r="G221" s="74"/>
      <c r="H221" s="74"/>
      <c r="I221" s="74"/>
      <c r="J221" s="74"/>
      <c r="K221" s="74"/>
      <c r="L221" s="74"/>
      <c r="M221" s="74"/>
      <c r="N221" s="74"/>
      <c r="O221" s="74"/>
      <c r="P221" s="74"/>
      <c r="Q221" s="74"/>
      <c r="R221" s="74"/>
      <c r="S221" s="74"/>
      <c r="T221" s="74"/>
      <c r="U221" s="74"/>
      <c r="V221" s="74"/>
      <c r="W221" s="74"/>
      <c r="X221" s="74"/>
      <c r="Y221" s="74"/>
      <c r="Z221" s="74"/>
    </row>
    <row r="222" spans="1:26" ht="15.75" customHeight="1">
      <c r="A222" s="115"/>
      <c r="B222" s="115"/>
      <c r="C222" s="74"/>
      <c r="D222" s="116"/>
      <c r="E222" s="74"/>
      <c r="F222" s="74"/>
      <c r="G222" s="74"/>
      <c r="H222" s="74"/>
      <c r="I222" s="74"/>
      <c r="J222" s="74"/>
      <c r="K222" s="74"/>
      <c r="L222" s="74"/>
      <c r="M222" s="74"/>
      <c r="N222" s="74"/>
      <c r="O222" s="74"/>
      <c r="P222" s="74"/>
      <c r="Q222" s="74"/>
      <c r="R222" s="74"/>
      <c r="S222" s="74"/>
      <c r="T222" s="74"/>
      <c r="U222" s="74"/>
      <c r="V222" s="74"/>
      <c r="W222" s="74"/>
      <c r="X222" s="74"/>
      <c r="Y222" s="74"/>
      <c r="Z222" s="74"/>
    </row>
    <row r="223" spans="1:26" ht="15.75" customHeight="1">
      <c r="A223" s="115"/>
      <c r="B223" s="115"/>
      <c r="C223" s="74"/>
      <c r="D223" s="116"/>
      <c r="E223" s="74"/>
      <c r="F223" s="74"/>
      <c r="G223" s="74"/>
      <c r="H223" s="74"/>
      <c r="I223" s="74"/>
      <c r="J223" s="74"/>
      <c r="K223" s="74"/>
      <c r="L223" s="74"/>
      <c r="M223" s="74"/>
      <c r="N223" s="74"/>
      <c r="O223" s="74"/>
      <c r="P223" s="74"/>
      <c r="Q223" s="74"/>
      <c r="R223" s="74"/>
      <c r="S223" s="74"/>
      <c r="T223" s="74"/>
      <c r="U223" s="74"/>
      <c r="V223" s="74"/>
      <c r="W223" s="74"/>
      <c r="X223" s="74"/>
      <c r="Y223" s="74"/>
      <c r="Z223" s="74"/>
    </row>
    <row r="224" spans="1:26" ht="15.75" customHeight="1">
      <c r="A224" s="115"/>
      <c r="B224" s="115"/>
      <c r="C224" s="74"/>
      <c r="D224" s="116"/>
      <c r="E224" s="74"/>
      <c r="F224" s="74"/>
      <c r="G224" s="74"/>
      <c r="H224" s="74"/>
      <c r="I224" s="74"/>
      <c r="J224" s="74"/>
      <c r="K224" s="74"/>
      <c r="L224" s="74"/>
      <c r="M224" s="74"/>
      <c r="N224" s="74"/>
      <c r="O224" s="74"/>
      <c r="P224" s="74"/>
      <c r="Q224" s="74"/>
      <c r="R224" s="74"/>
      <c r="S224" s="74"/>
      <c r="T224" s="74"/>
      <c r="U224" s="74"/>
      <c r="V224" s="74"/>
      <c r="W224" s="74"/>
      <c r="X224" s="74"/>
      <c r="Y224" s="74"/>
      <c r="Z224" s="74"/>
    </row>
    <row r="225" spans="1:26" ht="15.75" customHeight="1">
      <c r="A225" s="115"/>
      <c r="B225" s="115"/>
      <c r="C225" s="74"/>
      <c r="D225" s="116"/>
      <c r="E225" s="74"/>
      <c r="F225" s="74"/>
      <c r="G225" s="74"/>
      <c r="H225" s="74"/>
      <c r="I225" s="74"/>
      <c r="J225" s="74"/>
      <c r="K225" s="74"/>
      <c r="L225" s="74"/>
      <c r="M225" s="74"/>
      <c r="N225" s="74"/>
      <c r="O225" s="74"/>
      <c r="P225" s="74"/>
      <c r="Q225" s="74"/>
      <c r="R225" s="74"/>
      <c r="S225" s="74"/>
      <c r="T225" s="74"/>
      <c r="U225" s="74"/>
      <c r="V225" s="74"/>
      <c r="W225" s="74"/>
      <c r="X225" s="74"/>
      <c r="Y225" s="74"/>
      <c r="Z225" s="74"/>
    </row>
    <row r="226" spans="1:26" ht="15.75" customHeight="1">
      <c r="A226" s="115"/>
      <c r="B226" s="115"/>
      <c r="C226" s="74"/>
      <c r="D226" s="116"/>
      <c r="E226" s="74"/>
      <c r="F226" s="74"/>
      <c r="G226" s="74"/>
      <c r="H226" s="74"/>
      <c r="I226" s="74"/>
      <c r="J226" s="74"/>
      <c r="K226" s="74"/>
      <c r="L226" s="74"/>
      <c r="M226" s="74"/>
      <c r="N226" s="74"/>
      <c r="O226" s="74"/>
      <c r="P226" s="74"/>
      <c r="Q226" s="74"/>
      <c r="R226" s="74"/>
      <c r="S226" s="74"/>
      <c r="T226" s="74"/>
      <c r="U226" s="74"/>
      <c r="V226" s="74"/>
      <c r="W226" s="74"/>
      <c r="X226" s="74"/>
      <c r="Y226" s="74"/>
      <c r="Z226" s="74"/>
    </row>
    <row r="227" spans="1:26" ht="15.75" customHeight="1">
      <c r="A227" s="115"/>
      <c r="B227" s="115"/>
      <c r="C227" s="74"/>
      <c r="D227" s="116"/>
      <c r="E227" s="74"/>
      <c r="F227" s="74"/>
      <c r="G227" s="74"/>
      <c r="H227" s="74"/>
      <c r="I227" s="74"/>
      <c r="J227" s="74"/>
      <c r="K227" s="74"/>
      <c r="L227" s="74"/>
      <c r="M227" s="74"/>
      <c r="N227" s="74"/>
      <c r="O227" s="74"/>
      <c r="P227" s="74"/>
      <c r="Q227" s="74"/>
      <c r="R227" s="74"/>
      <c r="S227" s="74"/>
      <c r="T227" s="74"/>
      <c r="U227" s="74"/>
      <c r="V227" s="74"/>
      <c r="W227" s="74"/>
      <c r="X227" s="74"/>
      <c r="Y227" s="74"/>
      <c r="Z227" s="74"/>
    </row>
    <row r="228" spans="1:26" ht="15.75" customHeight="1">
      <c r="A228" s="115"/>
      <c r="B228" s="115"/>
      <c r="C228" s="74"/>
      <c r="D228" s="116"/>
      <c r="E228" s="74"/>
      <c r="F228" s="74"/>
      <c r="G228" s="74"/>
      <c r="H228" s="74"/>
      <c r="I228" s="74"/>
      <c r="J228" s="74"/>
      <c r="K228" s="74"/>
      <c r="L228" s="74"/>
      <c r="M228" s="74"/>
      <c r="N228" s="74"/>
      <c r="O228" s="74"/>
      <c r="P228" s="74"/>
      <c r="Q228" s="74"/>
      <c r="R228" s="74"/>
      <c r="S228" s="74"/>
      <c r="T228" s="74"/>
      <c r="U228" s="74"/>
      <c r="V228" s="74"/>
      <c r="W228" s="74"/>
      <c r="X228" s="74"/>
      <c r="Y228" s="74"/>
      <c r="Z228" s="74"/>
    </row>
    <row r="229" spans="1:26" ht="15.75" customHeight="1">
      <c r="A229" s="115"/>
      <c r="B229" s="115"/>
      <c r="C229" s="74"/>
      <c r="D229" s="116"/>
      <c r="E229" s="74"/>
      <c r="F229" s="74"/>
      <c r="G229" s="74"/>
      <c r="H229" s="74"/>
      <c r="I229" s="74"/>
      <c r="J229" s="74"/>
      <c r="K229" s="74"/>
      <c r="L229" s="74"/>
      <c r="M229" s="74"/>
      <c r="N229" s="74"/>
      <c r="O229" s="74"/>
      <c r="P229" s="74"/>
      <c r="Q229" s="74"/>
      <c r="R229" s="74"/>
      <c r="S229" s="74"/>
      <c r="T229" s="74"/>
      <c r="U229" s="74"/>
      <c r="V229" s="74"/>
      <c r="W229" s="74"/>
      <c r="X229" s="74"/>
      <c r="Y229" s="74"/>
      <c r="Z229" s="74"/>
    </row>
    <row r="230" spans="1:26" ht="15.75" customHeight="1">
      <c r="A230" s="115"/>
      <c r="B230" s="115"/>
      <c r="C230" s="74"/>
      <c r="D230" s="116"/>
      <c r="E230" s="74"/>
      <c r="F230" s="74"/>
      <c r="G230" s="74"/>
      <c r="H230" s="74"/>
      <c r="I230" s="74"/>
      <c r="J230" s="74"/>
      <c r="K230" s="74"/>
      <c r="L230" s="74"/>
      <c r="M230" s="74"/>
      <c r="N230" s="74"/>
      <c r="O230" s="74"/>
      <c r="P230" s="74"/>
      <c r="Q230" s="74"/>
      <c r="R230" s="74"/>
      <c r="S230" s="74"/>
      <c r="T230" s="74"/>
      <c r="U230" s="74"/>
      <c r="V230" s="74"/>
      <c r="W230" s="74"/>
      <c r="X230" s="74"/>
      <c r="Y230" s="74"/>
      <c r="Z230" s="74"/>
    </row>
    <row r="231" spans="1:26" ht="15.75" customHeight="1">
      <c r="A231" s="115"/>
      <c r="B231" s="115"/>
      <c r="C231" s="74"/>
      <c r="D231" s="116"/>
      <c r="E231" s="74"/>
      <c r="F231" s="74"/>
      <c r="G231" s="74"/>
      <c r="H231" s="74"/>
      <c r="I231" s="74"/>
      <c r="J231" s="74"/>
      <c r="K231" s="74"/>
      <c r="L231" s="74"/>
      <c r="M231" s="74"/>
      <c r="N231" s="74"/>
      <c r="O231" s="74"/>
      <c r="P231" s="74"/>
      <c r="Q231" s="74"/>
      <c r="R231" s="74"/>
      <c r="S231" s="74"/>
      <c r="T231" s="74"/>
      <c r="U231" s="74"/>
      <c r="V231" s="74"/>
      <c r="W231" s="74"/>
      <c r="X231" s="74"/>
      <c r="Y231" s="74"/>
      <c r="Z231" s="74"/>
    </row>
    <row r="232" spans="1:26" ht="15.75" customHeight="1">
      <c r="A232" s="115"/>
      <c r="B232" s="115"/>
      <c r="C232" s="74"/>
      <c r="D232" s="116"/>
      <c r="E232" s="74"/>
      <c r="F232" s="74"/>
      <c r="G232" s="74"/>
      <c r="H232" s="74"/>
      <c r="I232" s="74"/>
      <c r="J232" s="74"/>
      <c r="K232" s="74"/>
      <c r="L232" s="74"/>
      <c r="M232" s="74"/>
      <c r="N232" s="74"/>
      <c r="O232" s="74"/>
      <c r="P232" s="74"/>
      <c r="Q232" s="74"/>
      <c r="R232" s="74"/>
      <c r="S232" s="74"/>
      <c r="T232" s="74"/>
      <c r="U232" s="74"/>
      <c r="V232" s="74"/>
      <c r="W232" s="74"/>
      <c r="X232" s="74"/>
      <c r="Y232" s="74"/>
      <c r="Z232" s="74"/>
    </row>
    <row r="233" spans="1:26" ht="15.75" customHeight="1">
      <c r="A233" s="115"/>
      <c r="B233" s="115"/>
      <c r="C233" s="74"/>
      <c r="D233" s="116"/>
      <c r="E233" s="74"/>
      <c r="F233" s="74"/>
      <c r="G233" s="74"/>
      <c r="H233" s="74"/>
      <c r="I233" s="74"/>
      <c r="J233" s="74"/>
      <c r="K233" s="74"/>
      <c r="L233" s="74"/>
      <c r="M233" s="74"/>
      <c r="N233" s="74"/>
      <c r="O233" s="74"/>
      <c r="P233" s="74"/>
      <c r="Q233" s="74"/>
      <c r="R233" s="74"/>
      <c r="S233" s="74"/>
      <c r="T233" s="74"/>
      <c r="U233" s="74"/>
      <c r="V233" s="74"/>
      <c r="W233" s="74"/>
      <c r="X233" s="74"/>
      <c r="Y233" s="74"/>
      <c r="Z233" s="74"/>
    </row>
    <row r="234" spans="1:26" ht="15.75" customHeight="1">
      <c r="A234" s="115"/>
      <c r="B234" s="115"/>
      <c r="C234" s="74"/>
      <c r="D234" s="116"/>
      <c r="E234" s="74"/>
      <c r="F234" s="74"/>
      <c r="G234" s="74"/>
      <c r="H234" s="74"/>
      <c r="I234" s="74"/>
      <c r="J234" s="74"/>
      <c r="K234" s="74"/>
      <c r="L234" s="74"/>
      <c r="M234" s="74"/>
      <c r="N234" s="74"/>
      <c r="O234" s="74"/>
      <c r="P234" s="74"/>
      <c r="Q234" s="74"/>
      <c r="R234" s="74"/>
      <c r="S234" s="74"/>
      <c r="T234" s="74"/>
      <c r="U234" s="74"/>
      <c r="V234" s="74"/>
      <c r="W234" s="74"/>
      <c r="X234" s="74"/>
      <c r="Y234" s="74"/>
      <c r="Z234" s="74"/>
    </row>
    <row r="235" spans="1:26" ht="15.75" customHeight="1">
      <c r="A235" s="115"/>
      <c r="B235" s="115"/>
      <c r="C235" s="74"/>
      <c r="D235" s="116"/>
      <c r="E235" s="74"/>
      <c r="F235" s="74"/>
      <c r="G235" s="74"/>
      <c r="H235" s="74"/>
      <c r="I235" s="74"/>
      <c r="J235" s="74"/>
      <c r="K235" s="74"/>
      <c r="L235" s="74"/>
      <c r="M235" s="74"/>
      <c r="N235" s="74"/>
      <c r="O235" s="74"/>
      <c r="P235" s="74"/>
      <c r="Q235" s="74"/>
      <c r="R235" s="74"/>
      <c r="S235" s="74"/>
      <c r="T235" s="74"/>
      <c r="U235" s="74"/>
      <c r="V235" s="74"/>
      <c r="W235" s="74"/>
      <c r="X235" s="74"/>
      <c r="Y235" s="74"/>
      <c r="Z235" s="74"/>
    </row>
    <row r="236" spans="1:26" ht="15.75" customHeight="1">
      <c r="A236" s="115"/>
      <c r="B236" s="115"/>
      <c r="C236" s="74"/>
      <c r="D236" s="116"/>
      <c r="E236" s="74"/>
      <c r="F236" s="74"/>
      <c r="G236" s="74"/>
      <c r="H236" s="74"/>
      <c r="I236" s="74"/>
      <c r="J236" s="74"/>
      <c r="K236" s="74"/>
      <c r="L236" s="74"/>
      <c r="M236" s="74"/>
      <c r="N236" s="74"/>
      <c r="O236" s="74"/>
      <c r="P236" s="74"/>
      <c r="Q236" s="74"/>
      <c r="R236" s="74"/>
      <c r="S236" s="74"/>
      <c r="T236" s="74"/>
      <c r="U236" s="74"/>
      <c r="V236" s="74"/>
      <c r="W236" s="74"/>
      <c r="X236" s="74"/>
      <c r="Y236" s="74"/>
      <c r="Z236" s="74"/>
    </row>
    <row r="237" spans="1:26" ht="15.75" customHeight="1">
      <c r="A237" s="115"/>
      <c r="B237" s="115"/>
      <c r="C237" s="74"/>
      <c r="D237" s="116"/>
      <c r="E237" s="74"/>
      <c r="F237" s="74"/>
      <c r="G237" s="74"/>
      <c r="H237" s="74"/>
      <c r="I237" s="74"/>
      <c r="J237" s="74"/>
      <c r="K237" s="74"/>
      <c r="L237" s="74"/>
      <c r="M237" s="74"/>
      <c r="N237" s="74"/>
      <c r="O237" s="74"/>
      <c r="P237" s="74"/>
      <c r="Q237" s="74"/>
      <c r="R237" s="74"/>
      <c r="S237" s="74"/>
      <c r="T237" s="74"/>
      <c r="U237" s="74"/>
      <c r="V237" s="74"/>
      <c r="W237" s="74"/>
      <c r="X237" s="74"/>
      <c r="Y237" s="74"/>
      <c r="Z237" s="74"/>
    </row>
    <row r="238" spans="1:26" ht="15.75" customHeight="1">
      <c r="A238" s="115"/>
      <c r="B238" s="115"/>
      <c r="C238" s="74"/>
      <c r="D238" s="116"/>
      <c r="E238" s="74"/>
      <c r="F238" s="74"/>
      <c r="G238" s="74"/>
      <c r="H238" s="74"/>
      <c r="I238" s="74"/>
      <c r="J238" s="74"/>
      <c r="K238" s="74"/>
      <c r="L238" s="74"/>
      <c r="M238" s="74"/>
      <c r="N238" s="74"/>
      <c r="O238" s="74"/>
      <c r="P238" s="74"/>
      <c r="Q238" s="74"/>
      <c r="R238" s="74"/>
      <c r="S238" s="74"/>
      <c r="T238" s="74"/>
      <c r="U238" s="74"/>
      <c r="V238" s="74"/>
      <c r="W238" s="74"/>
      <c r="X238" s="74"/>
      <c r="Y238" s="74"/>
      <c r="Z238" s="74"/>
    </row>
    <row r="239" spans="1:26" ht="15.75" customHeight="1">
      <c r="A239" s="115"/>
      <c r="B239" s="115"/>
      <c r="C239" s="74"/>
      <c r="D239" s="116"/>
      <c r="E239" s="74"/>
      <c r="F239" s="74"/>
      <c r="G239" s="74"/>
      <c r="H239" s="74"/>
      <c r="I239" s="74"/>
      <c r="J239" s="74"/>
      <c r="K239" s="74"/>
      <c r="L239" s="74"/>
      <c r="M239" s="74"/>
      <c r="N239" s="74"/>
      <c r="O239" s="74"/>
      <c r="P239" s="74"/>
      <c r="Q239" s="74"/>
      <c r="R239" s="74"/>
      <c r="S239" s="74"/>
      <c r="T239" s="74"/>
      <c r="U239" s="74"/>
      <c r="V239" s="74"/>
      <c r="W239" s="74"/>
      <c r="X239" s="74"/>
      <c r="Y239" s="74"/>
      <c r="Z239" s="74"/>
    </row>
    <row r="240" spans="1:26" ht="15.75" customHeight="1">
      <c r="A240" s="115"/>
      <c r="B240" s="115"/>
      <c r="C240" s="74"/>
      <c r="D240" s="116"/>
      <c r="E240" s="74"/>
      <c r="F240" s="74"/>
      <c r="G240" s="74"/>
      <c r="H240" s="74"/>
      <c r="I240" s="74"/>
      <c r="J240" s="74"/>
      <c r="K240" s="74"/>
      <c r="L240" s="74"/>
      <c r="M240" s="74"/>
      <c r="N240" s="74"/>
      <c r="O240" s="74"/>
      <c r="P240" s="74"/>
      <c r="Q240" s="74"/>
      <c r="R240" s="74"/>
      <c r="S240" s="74"/>
      <c r="T240" s="74"/>
      <c r="U240" s="74"/>
      <c r="V240" s="74"/>
      <c r="W240" s="74"/>
      <c r="X240" s="74"/>
      <c r="Y240" s="74"/>
      <c r="Z240" s="74"/>
    </row>
    <row r="241" spans="1:26" ht="15.75" customHeight="1">
      <c r="A241" s="115"/>
      <c r="B241" s="115"/>
      <c r="C241" s="74"/>
      <c r="D241" s="116"/>
      <c r="E241" s="74"/>
      <c r="F241" s="74"/>
      <c r="G241" s="74"/>
      <c r="H241" s="74"/>
      <c r="I241" s="74"/>
      <c r="J241" s="74"/>
      <c r="K241" s="74"/>
      <c r="L241" s="74"/>
      <c r="M241" s="74"/>
      <c r="N241" s="74"/>
      <c r="O241" s="74"/>
      <c r="P241" s="74"/>
      <c r="Q241" s="74"/>
      <c r="R241" s="74"/>
      <c r="S241" s="74"/>
      <c r="T241" s="74"/>
      <c r="U241" s="74"/>
      <c r="V241" s="74"/>
      <c r="W241" s="74"/>
      <c r="X241" s="74"/>
      <c r="Y241" s="74"/>
      <c r="Z241" s="74"/>
    </row>
    <row r="242" spans="1:26" ht="15.75" customHeight="1">
      <c r="A242" s="115"/>
      <c r="B242" s="115"/>
      <c r="C242" s="74"/>
      <c r="D242" s="116"/>
      <c r="E242" s="74"/>
      <c r="F242" s="74"/>
      <c r="G242" s="74"/>
      <c r="H242" s="74"/>
      <c r="I242" s="74"/>
      <c r="J242" s="74"/>
      <c r="K242" s="74"/>
      <c r="L242" s="74"/>
      <c r="M242" s="74"/>
      <c r="N242" s="74"/>
      <c r="O242" s="74"/>
      <c r="P242" s="74"/>
      <c r="Q242" s="74"/>
      <c r="R242" s="74"/>
      <c r="S242" s="74"/>
      <c r="T242" s="74"/>
      <c r="U242" s="74"/>
      <c r="V242" s="74"/>
      <c r="W242" s="74"/>
      <c r="X242" s="74"/>
      <c r="Y242" s="74"/>
      <c r="Z242" s="74"/>
    </row>
    <row r="243" spans="1:26" ht="15.75" customHeight="1">
      <c r="A243" s="115"/>
      <c r="B243" s="115"/>
      <c r="C243" s="74"/>
      <c r="D243" s="116"/>
      <c r="E243" s="74"/>
      <c r="F243" s="74"/>
      <c r="G243" s="74"/>
      <c r="H243" s="74"/>
      <c r="I243" s="74"/>
      <c r="J243" s="74"/>
      <c r="K243" s="74"/>
      <c r="L243" s="74"/>
      <c r="M243" s="74"/>
      <c r="N243" s="74"/>
      <c r="O243" s="74"/>
      <c r="P243" s="74"/>
      <c r="Q243" s="74"/>
      <c r="R243" s="74"/>
      <c r="S243" s="74"/>
      <c r="T243" s="74"/>
      <c r="U243" s="74"/>
      <c r="V243" s="74"/>
      <c r="W243" s="74"/>
      <c r="X243" s="74"/>
      <c r="Y243" s="74"/>
      <c r="Z243" s="74"/>
    </row>
    <row r="244" spans="1:26" ht="15.75" customHeight="1">
      <c r="A244" s="115"/>
      <c r="B244" s="115"/>
      <c r="C244" s="74"/>
      <c r="D244" s="116"/>
      <c r="E244" s="74"/>
      <c r="F244" s="74"/>
      <c r="G244" s="74"/>
      <c r="H244" s="74"/>
      <c r="I244" s="74"/>
      <c r="J244" s="74"/>
      <c r="K244" s="74"/>
      <c r="L244" s="74"/>
      <c r="M244" s="74"/>
      <c r="N244" s="74"/>
      <c r="O244" s="74"/>
      <c r="P244" s="74"/>
      <c r="Q244" s="74"/>
      <c r="R244" s="74"/>
      <c r="S244" s="74"/>
      <c r="T244" s="74"/>
      <c r="U244" s="74"/>
      <c r="V244" s="74"/>
      <c r="W244" s="74"/>
      <c r="X244" s="74"/>
      <c r="Y244" s="74"/>
      <c r="Z244" s="74"/>
    </row>
    <row r="245" spans="1:26" ht="15.75" customHeight="1">
      <c r="A245" s="115"/>
      <c r="B245" s="115"/>
      <c r="C245" s="74"/>
      <c r="D245" s="116"/>
      <c r="E245" s="74"/>
      <c r="F245" s="74"/>
      <c r="G245" s="74"/>
      <c r="H245" s="74"/>
      <c r="I245" s="74"/>
      <c r="J245" s="74"/>
      <c r="K245" s="74"/>
      <c r="L245" s="74"/>
      <c r="M245" s="74"/>
      <c r="N245" s="74"/>
      <c r="O245" s="74"/>
      <c r="P245" s="74"/>
      <c r="Q245" s="74"/>
      <c r="R245" s="74"/>
      <c r="S245" s="74"/>
      <c r="T245" s="74"/>
      <c r="U245" s="74"/>
      <c r="V245" s="74"/>
      <c r="W245" s="74"/>
      <c r="X245" s="74"/>
      <c r="Y245" s="74"/>
      <c r="Z245" s="74"/>
    </row>
    <row r="246" spans="1:26" ht="15.75" customHeight="1">
      <c r="A246" s="115"/>
      <c r="B246" s="115"/>
      <c r="C246" s="74"/>
      <c r="D246" s="116"/>
      <c r="E246" s="74"/>
      <c r="F246" s="74"/>
      <c r="G246" s="74"/>
      <c r="H246" s="74"/>
      <c r="I246" s="74"/>
      <c r="J246" s="74"/>
      <c r="K246" s="74"/>
      <c r="L246" s="74"/>
      <c r="M246" s="74"/>
      <c r="N246" s="74"/>
      <c r="O246" s="74"/>
      <c r="P246" s="74"/>
      <c r="Q246" s="74"/>
      <c r="R246" s="74"/>
      <c r="S246" s="74"/>
      <c r="T246" s="74"/>
      <c r="U246" s="74"/>
      <c r="V246" s="74"/>
      <c r="W246" s="74"/>
      <c r="X246" s="74"/>
      <c r="Y246" s="74"/>
      <c r="Z246" s="74"/>
    </row>
    <row r="247" spans="1:26" ht="15.75" customHeight="1">
      <c r="A247" s="115"/>
      <c r="B247" s="115"/>
      <c r="C247" s="74"/>
      <c r="D247" s="116"/>
      <c r="E247" s="74"/>
      <c r="F247" s="74"/>
      <c r="G247" s="74"/>
      <c r="H247" s="74"/>
      <c r="I247" s="74"/>
      <c r="J247" s="74"/>
      <c r="K247" s="74"/>
      <c r="L247" s="74"/>
      <c r="M247" s="74"/>
      <c r="N247" s="74"/>
      <c r="O247" s="74"/>
      <c r="P247" s="74"/>
      <c r="Q247" s="74"/>
      <c r="R247" s="74"/>
      <c r="S247" s="74"/>
      <c r="T247" s="74"/>
      <c r="U247" s="74"/>
      <c r="V247" s="74"/>
      <c r="W247" s="74"/>
      <c r="X247" s="74"/>
      <c r="Y247" s="74"/>
      <c r="Z247" s="74"/>
    </row>
    <row r="248" spans="1:26" ht="15.75" customHeight="1">
      <c r="A248" s="115"/>
      <c r="B248" s="115"/>
      <c r="C248" s="74"/>
      <c r="D248" s="116"/>
      <c r="E248" s="74"/>
      <c r="F248" s="74"/>
      <c r="G248" s="74"/>
      <c r="H248" s="74"/>
      <c r="I248" s="74"/>
      <c r="J248" s="74"/>
      <c r="K248" s="74"/>
      <c r="L248" s="74"/>
      <c r="M248" s="74"/>
      <c r="N248" s="74"/>
      <c r="O248" s="74"/>
      <c r="P248" s="74"/>
      <c r="Q248" s="74"/>
      <c r="R248" s="74"/>
      <c r="S248" s="74"/>
      <c r="T248" s="74"/>
      <c r="U248" s="74"/>
      <c r="V248" s="74"/>
      <c r="W248" s="74"/>
      <c r="X248" s="74"/>
      <c r="Y248" s="74"/>
      <c r="Z248" s="74"/>
    </row>
    <row r="249" spans="1:26" ht="15.75" customHeight="1">
      <c r="A249" s="115"/>
      <c r="B249" s="115"/>
      <c r="C249" s="74"/>
      <c r="D249" s="116"/>
      <c r="E249" s="74"/>
      <c r="F249" s="74"/>
      <c r="G249" s="74"/>
      <c r="H249" s="74"/>
      <c r="I249" s="74"/>
      <c r="J249" s="74"/>
      <c r="K249" s="74"/>
      <c r="L249" s="74"/>
      <c r="M249" s="74"/>
      <c r="N249" s="74"/>
      <c r="O249" s="74"/>
      <c r="P249" s="74"/>
      <c r="Q249" s="74"/>
      <c r="R249" s="74"/>
      <c r="S249" s="74"/>
      <c r="T249" s="74"/>
      <c r="U249" s="74"/>
      <c r="V249" s="74"/>
      <c r="W249" s="74"/>
      <c r="X249" s="74"/>
      <c r="Y249" s="74"/>
      <c r="Z249" s="74"/>
    </row>
    <row r="250" spans="1:26" ht="15.75" customHeight="1">
      <c r="A250" s="115"/>
      <c r="B250" s="115"/>
      <c r="C250" s="74"/>
      <c r="D250" s="116"/>
      <c r="E250" s="74"/>
      <c r="F250" s="74"/>
      <c r="G250" s="74"/>
      <c r="H250" s="74"/>
      <c r="I250" s="74"/>
      <c r="J250" s="74"/>
      <c r="K250" s="74"/>
      <c r="L250" s="74"/>
      <c r="M250" s="74"/>
      <c r="N250" s="74"/>
      <c r="O250" s="74"/>
      <c r="P250" s="74"/>
      <c r="Q250" s="74"/>
      <c r="R250" s="74"/>
      <c r="S250" s="74"/>
      <c r="T250" s="74"/>
      <c r="U250" s="74"/>
      <c r="V250" s="74"/>
      <c r="W250" s="74"/>
      <c r="X250" s="74"/>
      <c r="Y250" s="74"/>
      <c r="Z250" s="74"/>
    </row>
    <row r="251" spans="1:26" ht="15.75" customHeight="1">
      <c r="A251" s="115"/>
      <c r="B251" s="115"/>
      <c r="C251" s="74"/>
      <c r="D251" s="116"/>
      <c r="E251" s="74"/>
      <c r="F251" s="74"/>
      <c r="G251" s="74"/>
      <c r="H251" s="74"/>
      <c r="I251" s="74"/>
      <c r="J251" s="74"/>
      <c r="K251" s="74"/>
      <c r="L251" s="74"/>
      <c r="M251" s="74"/>
      <c r="N251" s="74"/>
      <c r="O251" s="74"/>
      <c r="P251" s="74"/>
      <c r="Q251" s="74"/>
      <c r="R251" s="74"/>
      <c r="S251" s="74"/>
      <c r="T251" s="74"/>
      <c r="U251" s="74"/>
      <c r="V251" s="74"/>
      <c r="W251" s="74"/>
      <c r="X251" s="74"/>
      <c r="Y251" s="74"/>
      <c r="Z251" s="74"/>
    </row>
    <row r="252" spans="1:26" ht="15.75" customHeight="1">
      <c r="A252" s="115"/>
      <c r="B252" s="115"/>
      <c r="C252" s="74"/>
      <c r="D252" s="116"/>
      <c r="E252" s="74"/>
      <c r="F252" s="74"/>
      <c r="G252" s="74"/>
      <c r="H252" s="74"/>
      <c r="I252" s="74"/>
      <c r="J252" s="74"/>
      <c r="K252" s="74"/>
      <c r="L252" s="74"/>
      <c r="M252" s="74"/>
      <c r="N252" s="74"/>
      <c r="O252" s="74"/>
      <c r="P252" s="74"/>
      <c r="Q252" s="74"/>
      <c r="R252" s="74"/>
      <c r="S252" s="74"/>
      <c r="T252" s="74"/>
      <c r="U252" s="74"/>
      <c r="V252" s="74"/>
      <c r="W252" s="74"/>
      <c r="X252" s="74"/>
      <c r="Y252" s="74"/>
      <c r="Z252" s="74"/>
    </row>
    <row r="253" spans="1:26" ht="15.75" customHeight="1">
      <c r="A253" s="115"/>
      <c r="B253" s="115"/>
      <c r="C253" s="74"/>
      <c r="D253" s="116"/>
      <c r="E253" s="74"/>
      <c r="F253" s="74"/>
      <c r="G253" s="74"/>
      <c r="H253" s="74"/>
      <c r="I253" s="74"/>
      <c r="J253" s="74"/>
      <c r="K253" s="74"/>
      <c r="L253" s="74"/>
      <c r="M253" s="74"/>
      <c r="N253" s="74"/>
      <c r="O253" s="74"/>
      <c r="P253" s="74"/>
      <c r="Q253" s="74"/>
      <c r="R253" s="74"/>
      <c r="S253" s="74"/>
      <c r="T253" s="74"/>
      <c r="U253" s="74"/>
      <c r="V253" s="74"/>
      <c r="W253" s="74"/>
      <c r="X253" s="74"/>
      <c r="Y253" s="74"/>
      <c r="Z253" s="74"/>
    </row>
    <row r="254" spans="1:26" ht="15.75" customHeight="1">
      <c r="A254" s="115"/>
      <c r="B254" s="115"/>
      <c r="C254" s="74"/>
      <c r="D254" s="116"/>
      <c r="E254" s="74"/>
      <c r="F254" s="74"/>
      <c r="G254" s="74"/>
      <c r="H254" s="74"/>
      <c r="I254" s="74"/>
      <c r="J254" s="74"/>
      <c r="K254" s="74"/>
      <c r="L254" s="74"/>
      <c r="M254" s="74"/>
      <c r="N254" s="74"/>
      <c r="O254" s="74"/>
      <c r="P254" s="74"/>
      <c r="Q254" s="74"/>
      <c r="R254" s="74"/>
      <c r="S254" s="74"/>
      <c r="T254" s="74"/>
      <c r="U254" s="74"/>
      <c r="V254" s="74"/>
      <c r="W254" s="74"/>
      <c r="X254" s="74"/>
      <c r="Y254" s="74"/>
      <c r="Z254" s="74"/>
    </row>
    <row r="255" spans="1:26" ht="15.75" customHeight="1">
      <c r="A255" s="115"/>
      <c r="B255" s="115"/>
      <c r="C255" s="74"/>
      <c r="D255" s="116"/>
      <c r="E255" s="74"/>
      <c r="F255" s="74"/>
      <c r="G255" s="74"/>
      <c r="H255" s="74"/>
      <c r="I255" s="74"/>
      <c r="J255" s="74"/>
      <c r="K255" s="74"/>
      <c r="L255" s="74"/>
      <c r="M255" s="74"/>
      <c r="N255" s="74"/>
      <c r="O255" s="74"/>
      <c r="P255" s="74"/>
      <c r="Q255" s="74"/>
      <c r="R255" s="74"/>
      <c r="S255" s="74"/>
      <c r="T255" s="74"/>
      <c r="U255" s="74"/>
      <c r="V255" s="74"/>
      <c r="W255" s="74"/>
      <c r="X255" s="74"/>
      <c r="Y255" s="74"/>
      <c r="Z255" s="74"/>
    </row>
    <row r="256" spans="1:26" ht="15.75" customHeight="1">
      <c r="A256" s="115"/>
      <c r="B256" s="115"/>
      <c r="C256" s="74"/>
      <c r="D256" s="116"/>
      <c r="E256" s="74"/>
      <c r="F256" s="74"/>
      <c r="G256" s="74"/>
      <c r="H256" s="74"/>
      <c r="I256" s="74"/>
      <c r="J256" s="74"/>
      <c r="K256" s="74"/>
      <c r="L256" s="74"/>
      <c r="M256" s="74"/>
      <c r="N256" s="74"/>
      <c r="O256" s="74"/>
      <c r="P256" s="74"/>
      <c r="Q256" s="74"/>
      <c r="R256" s="74"/>
      <c r="S256" s="74"/>
      <c r="T256" s="74"/>
      <c r="U256" s="74"/>
      <c r="V256" s="74"/>
      <c r="W256" s="74"/>
      <c r="X256" s="74"/>
      <c r="Y256" s="74"/>
      <c r="Z256" s="74"/>
    </row>
    <row r="257" spans="1:26" ht="15.75" customHeight="1">
      <c r="A257" s="115"/>
      <c r="B257" s="115"/>
      <c r="C257" s="74"/>
      <c r="D257" s="116"/>
      <c r="E257" s="74"/>
      <c r="F257" s="74"/>
      <c r="G257" s="74"/>
      <c r="H257" s="74"/>
      <c r="I257" s="74"/>
      <c r="J257" s="74"/>
      <c r="K257" s="74"/>
      <c r="L257" s="74"/>
      <c r="M257" s="74"/>
      <c r="N257" s="74"/>
      <c r="O257" s="74"/>
      <c r="P257" s="74"/>
      <c r="Q257" s="74"/>
      <c r="R257" s="74"/>
      <c r="S257" s="74"/>
      <c r="T257" s="74"/>
      <c r="U257" s="74"/>
      <c r="V257" s="74"/>
      <c r="W257" s="74"/>
      <c r="X257" s="74"/>
      <c r="Y257" s="74"/>
      <c r="Z257" s="74"/>
    </row>
    <row r="258" spans="1:26" ht="15.75" customHeight="1">
      <c r="A258" s="115"/>
      <c r="B258" s="115"/>
      <c r="C258" s="74"/>
      <c r="D258" s="116"/>
      <c r="E258" s="74"/>
      <c r="F258" s="74"/>
      <c r="G258" s="74"/>
      <c r="H258" s="74"/>
      <c r="I258" s="74"/>
      <c r="J258" s="74"/>
      <c r="K258" s="74"/>
      <c r="L258" s="74"/>
      <c r="M258" s="74"/>
      <c r="N258" s="74"/>
      <c r="O258" s="74"/>
      <c r="P258" s="74"/>
      <c r="Q258" s="74"/>
      <c r="R258" s="74"/>
      <c r="S258" s="74"/>
      <c r="T258" s="74"/>
      <c r="U258" s="74"/>
      <c r="V258" s="74"/>
      <c r="W258" s="74"/>
      <c r="X258" s="74"/>
      <c r="Y258" s="74"/>
      <c r="Z258" s="74"/>
    </row>
    <row r="259" spans="1:26" ht="15.75" customHeight="1">
      <c r="A259" s="115"/>
      <c r="B259" s="115"/>
      <c r="C259" s="74"/>
      <c r="D259" s="116"/>
      <c r="E259" s="74"/>
      <c r="F259" s="74"/>
      <c r="G259" s="74"/>
      <c r="H259" s="74"/>
      <c r="I259" s="74"/>
      <c r="J259" s="74"/>
      <c r="K259" s="74"/>
      <c r="L259" s="74"/>
      <c r="M259" s="74"/>
      <c r="N259" s="74"/>
      <c r="O259" s="74"/>
      <c r="P259" s="74"/>
      <c r="Q259" s="74"/>
      <c r="R259" s="74"/>
      <c r="S259" s="74"/>
      <c r="T259" s="74"/>
      <c r="U259" s="74"/>
      <c r="V259" s="74"/>
      <c r="W259" s="74"/>
      <c r="X259" s="74"/>
      <c r="Y259" s="74"/>
      <c r="Z259" s="74"/>
    </row>
    <row r="260" spans="1:26" ht="15.75" customHeight="1">
      <c r="A260" s="115"/>
      <c r="B260" s="115"/>
      <c r="C260" s="74"/>
      <c r="D260" s="116"/>
      <c r="E260" s="74"/>
      <c r="F260" s="74"/>
      <c r="G260" s="74"/>
      <c r="H260" s="74"/>
      <c r="I260" s="74"/>
      <c r="J260" s="74"/>
      <c r="K260" s="74"/>
      <c r="L260" s="74"/>
      <c r="M260" s="74"/>
      <c r="N260" s="74"/>
      <c r="O260" s="74"/>
      <c r="P260" s="74"/>
      <c r="Q260" s="74"/>
      <c r="R260" s="74"/>
      <c r="S260" s="74"/>
      <c r="T260" s="74"/>
      <c r="U260" s="74"/>
      <c r="V260" s="74"/>
      <c r="W260" s="74"/>
      <c r="X260" s="74"/>
      <c r="Y260" s="74"/>
      <c r="Z260" s="74"/>
    </row>
    <row r="261" spans="1:26" ht="15.75" customHeight="1">
      <c r="A261" s="115"/>
      <c r="B261" s="115"/>
      <c r="C261" s="74"/>
      <c r="D261" s="116"/>
      <c r="E261" s="74"/>
      <c r="F261" s="74"/>
      <c r="G261" s="74"/>
      <c r="H261" s="74"/>
      <c r="I261" s="74"/>
      <c r="J261" s="74"/>
      <c r="K261" s="74"/>
      <c r="L261" s="74"/>
      <c r="M261" s="74"/>
      <c r="N261" s="74"/>
      <c r="O261" s="74"/>
      <c r="P261" s="74"/>
      <c r="Q261" s="74"/>
      <c r="R261" s="74"/>
      <c r="S261" s="74"/>
      <c r="T261" s="74"/>
      <c r="U261" s="74"/>
      <c r="V261" s="74"/>
      <c r="W261" s="74"/>
      <c r="X261" s="74"/>
      <c r="Y261" s="74"/>
      <c r="Z261" s="74"/>
    </row>
    <row r="262" spans="1:26" ht="15.75" customHeight="1">
      <c r="A262" s="115"/>
      <c r="B262" s="115"/>
      <c r="C262" s="74"/>
      <c r="D262" s="116"/>
      <c r="E262" s="74"/>
      <c r="F262" s="74"/>
      <c r="G262" s="74"/>
      <c r="H262" s="74"/>
      <c r="I262" s="74"/>
      <c r="J262" s="74"/>
      <c r="K262" s="74"/>
      <c r="L262" s="74"/>
      <c r="M262" s="74"/>
      <c r="N262" s="74"/>
      <c r="O262" s="74"/>
      <c r="P262" s="74"/>
      <c r="Q262" s="74"/>
      <c r="R262" s="74"/>
      <c r="S262" s="74"/>
      <c r="T262" s="74"/>
      <c r="U262" s="74"/>
      <c r="V262" s="74"/>
      <c r="W262" s="74"/>
      <c r="X262" s="74"/>
      <c r="Y262" s="74"/>
      <c r="Z262" s="74"/>
    </row>
    <row r="263" spans="1:26" ht="15.75" customHeight="1">
      <c r="A263" s="115"/>
      <c r="B263" s="115"/>
      <c r="C263" s="74"/>
      <c r="D263" s="116"/>
      <c r="E263" s="74"/>
      <c r="F263" s="74"/>
      <c r="G263" s="74"/>
      <c r="H263" s="74"/>
      <c r="I263" s="74"/>
      <c r="J263" s="74"/>
      <c r="K263" s="74"/>
      <c r="L263" s="74"/>
      <c r="M263" s="74"/>
      <c r="N263" s="74"/>
      <c r="O263" s="74"/>
      <c r="P263" s="74"/>
      <c r="Q263" s="74"/>
      <c r="R263" s="74"/>
      <c r="S263" s="74"/>
      <c r="T263" s="74"/>
      <c r="U263" s="74"/>
      <c r="V263" s="74"/>
      <c r="W263" s="74"/>
      <c r="X263" s="74"/>
      <c r="Y263" s="74"/>
      <c r="Z263" s="74"/>
    </row>
    <row r="264" spans="1:26" ht="15.75" customHeight="1">
      <c r="A264" s="115"/>
      <c r="B264" s="115"/>
      <c r="C264" s="74"/>
      <c r="D264" s="116"/>
      <c r="E264" s="74"/>
      <c r="F264" s="74"/>
      <c r="G264" s="74"/>
      <c r="H264" s="74"/>
      <c r="I264" s="74"/>
      <c r="J264" s="74"/>
      <c r="K264" s="74"/>
      <c r="L264" s="74"/>
      <c r="M264" s="74"/>
      <c r="N264" s="74"/>
      <c r="O264" s="74"/>
      <c r="P264" s="74"/>
      <c r="Q264" s="74"/>
      <c r="R264" s="74"/>
      <c r="S264" s="74"/>
      <c r="T264" s="74"/>
      <c r="U264" s="74"/>
      <c r="V264" s="74"/>
      <c r="W264" s="74"/>
      <c r="X264" s="74"/>
      <c r="Y264" s="74"/>
      <c r="Z264" s="74"/>
    </row>
    <row r="265" spans="1:26" ht="15.75" customHeight="1">
      <c r="A265" s="115"/>
      <c r="B265" s="115"/>
      <c r="C265" s="74"/>
      <c r="D265" s="116"/>
      <c r="E265" s="74"/>
      <c r="F265" s="74"/>
      <c r="G265" s="74"/>
      <c r="H265" s="74"/>
      <c r="I265" s="74"/>
      <c r="J265" s="74"/>
      <c r="K265" s="74"/>
      <c r="L265" s="74"/>
      <c r="M265" s="74"/>
      <c r="N265" s="74"/>
      <c r="O265" s="74"/>
      <c r="P265" s="74"/>
      <c r="Q265" s="74"/>
      <c r="R265" s="74"/>
      <c r="S265" s="74"/>
      <c r="T265" s="74"/>
      <c r="U265" s="74"/>
      <c r="V265" s="74"/>
      <c r="W265" s="74"/>
      <c r="X265" s="74"/>
      <c r="Y265" s="74"/>
      <c r="Z265" s="74"/>
    </row>
    <row r="266" spans="1:26" ht="15.75" customHeight="1">
      <c r="A266" s="115"/>
      <c r="B266" s="115"/>
      <c r="C266" s="74"/>
      <c r="D266" s="116"/>
      <c r="E266" s="74"/>
      <c r="F266" s="74"/>
      <c r="G266" s="74"/>
      <c r="H266" s="74"/>
      <c r="I266" s="74"/>
      <c r="J266" s="74"/>
      <c r="K266" s="74"/>
      <c r="L266" s="74"/>
      <c r="M266" s="74"/>
      <c r="N266" s="74"/>
      <c r="O266" s="74"/>
      <c r="P266" s="74"/>
      <c r="Q266" s="74"/>
      <c r="R266" s="74"/>
      <c r="S266" s="74"/>
      <c r="T266" s="74"/>
      <c r="U266" s="74"/>
      <c r="V266" s="74"/>
      <c r="W266" s="74"/>
      <c r="X266" s="74"/>
      <c r="Y266" s="74"/>
      <c r="Z266" s="74"/>
    </row>
    <row r="267" spans="1:26" ht="15.75" customHeight="1">
      <c r="A267" s="115"/>
      <c r="B267" s="115"/>
      <c r="C267" s="74"/>
      <c r="D267" s="116"/>
      <c r="E267" s="74"/>
      <c r="F267" s="74"/>
      <c r="G267" s="74"/>
      <c r="H267" s="74"/>
      <c r="I267" s="74"/>
      <c r="J267" s="74"/>
      <c r="K267" s="74"/>
      <c r="L267" s="74"/>
      <c r="M267" s="74"/>
      <c r="N267" s="74"/>
      <c r="O267" s="74"/>
      <c r="P267" s="74"/>
      <c r="Q267" s="74"/>
      <c r="R267" s="74"/>
      <c r="S267" s="74"/>
      <c r="T267" s="74"/>
      <c r="U267" s="74"/>
      <c r="V267" s="74"/>
      <c r="W267" s="74"/>
      <c r="X267" s="74"/>
      <c r="Y267" s="74"/>
      <c r="Z267" s="74"/>
    </row>
    <row r="268" spans="1:26" ht="15.75" customHeight="1">
      <c r="A268" s="115"/>
      <c r="B268" s="115"/>
      <c r="C268" s="74"/>
      <c r="D268" s="116"/>
      <c r="E268" s="74"/>
      <c r="F268" s="74"/>
      <c r="G268" s="74"/>
      <c r="H268" s="74"/>
      <c r="I268" s="74"/>
      <c r="J268" s="74"/>
      <c r="K268" s="74"/>
      <c r="L268" s="74"/>
      <c r="M268" s="74"/>
      <c r="N268" s="74"/>
      <c r="O268" s="74"/>
      <c r="P268" s="74"/>
      <c r="Q268" s="74"/>
      <c r="R268" s="74"/>
      <c r="S268" s="74"/>
      <c r="T268" s="74"/>
      <c r="U268" s="74"/>
      <c r="V268" s="74"/>
      <c r="W268" s="74"/>
      <c r="X268" s="74"/>
      <c r="Y268" s="74"/>
      <c r="Z268" s="74"/>
    </row>
    <row r="269" spans="1:26" ht="15.75" customHeight="1">
      <c r="A269" s="115"/>
      <c r="B269" s="115"/>
      <c r="C269" s="74"/>
      <c r="D269" s="116"/>
      <c r="E269" s="74"/>
      <c r="F269" s="74"/>
      <c r="G269" s="74"/>
      <c r="H269" s="74"/>
      <c r="I269" s="74"/>
      <c r="J269" s="74"/>
      <c r="K269" s="74"/>
      <c r="L269" s="74"/>
      <c r="M269" s="74"/>
      <c r="N269" s="74"/>
      <c r="O269" s="74"/>
      <c r="P269" s="74"/>
      <c r="Q269" s="74"/>
      <c r="R269" s="74"/>
      <c r="S269" s="74"/>
      <c r="T269" s="74"/>
      <c r="U269" s="74"/>
      <c r="V269" s="74"/>
      <c r="W269" s="74"/>
      <c r="X269" s="74"/>
      <c r="Y269" s="74"/>
      <c r="Z269" s="74"/>
    </row>
    <row r="270" spans="1:26" ht="15.75" customHeight="1">
      <c r="A270" s="115"/>
      <c r="B270" s="115"/>
      <c r="C270" s="74"/>
      <c r="D270" s="116"/>
      <c r="E270" s="74"/>
      <c r="F270" s="74"/>
      <c r="G270" s="74"/>
      <c r="H270" s="74"/>
      <c r="I270" s="74"/>
      <c r="J270" s="74"/>
      <c r="K270" s="74"/>
      <c r="L270" s="74"/>
      <c r="M270" s="74"/>
      <c r="N270" s="74"/>
      <c r="O270" s="74"/>
      <c r="P270" s="74"/>
      <c r="Q270" s="74"/>
      <c r="R270" s="74"/>
      <c r="S270" s="74"/>
      <c r="T270" s="74"/>
      <c r="U270" s="74"/>
      <c r="V270" s="74"/>
      <c r="W270" s="74"/>
      <c r="X270" s="74"/>
      <c r="Y270" s="74"/>
      <c r="Z270" s="74"/>
    </row>
    <row r="271" spans="1:26" ht="15.75" customHeight="1">
      <c r="A271" s="115"/>
      <c r="B271" s="115"/>
      <c r="C271" s="74"/>
      <c r="D271" s="116"/>
      <c r="E271" s="74"/>
      <c r="F271" s="74"/>
      <c r="G271" s="74"/>
      <c r="H271" s="74"/>
      <c r="I271" s="74"/>
      <c r="J271" s="74"/>
      <c r="K271" s="74"/>
      <c r="L271" s="74"/>
      <c r="M271" s="74"/>
      <c r="N271" s="74"/>
      <c r="O271" s="74"/>
      <c r="P271" s="74"/>
      <c r="Q271" s="74"/>
      <c r="R271" s="74"/>
      <c r="S271" s="74"/>
      <c r="T271" s="74"/>
      <c r="U271" s="74"/>
      <c r="V271" s="74"/>
      <c r="W271" s="74"/>
      <c r="X271" s="74"/>
      <c r="Y271" s="74"/>
      <c r="Z271" s="74"/>
    </row>
    <row r="272" spans="1:26" ht="15.75" customHeight="1">
      <c r="A272" s="115"/>
      <c r="B272" s="115"/>
      <c r="C272" s="74"/>
      <c r="D272" s="116"/>
      <c r="E272" s="74"/>
      <c r="F272" s="74"/>
      <c r="G272" s="74"/>
      <c r="H272" s="74"/>
      <c r="I272" s="74"/>
      <c r="J272" s="74"/>
      <c r="K272" s="74"/>
      <c r="L272" s="74"/>
      <c r="M272" s="74"/>
      <c r="N272" s="74"/>
      <c r="O272" s="74"/>
      <c r="P272" s="74"/>
      <c r="Q272" s="74"/>
      <c r="R272" s="74"/>
      <c r="S272" s="74"/>
      <c r="T272" s="74"/>
      <c r="U272" s="74"/>
      <c r="V272" s="74"/>
      <c r="W272" s="74"/>
      <c r="X272" s="74"/>
      <c r="Y272" s="74"/>
      <c r="Z272" s="74"/>
    </row>
    <row r="273" spans="1:26" ht="15.75" customHeight="1">
      <c r="A273" s="115"/>
      <c r="B273" s="115"/>
      <c r="C273" s="74"/>
      <c r="D273" s="116"/>
      <c r="E273" s="74"/>
      <c r="F273" s="74"/>
      <c r="G273" s="74"/>
      <c r="H273" s="74"/>
      <c r="I273" s="74"/>
      <c r="J273" s="74"/>
      <c r="K273" s="74"/>
      <c r="L273" s="74"/>
      <c r="M273" s="74"/>
      <c r="N273" s="74"/>
      <c r="O273" s="74"/>
      <c r="P273" s="74"/>
      <c r="Q273" s="74"/>
      <c r="R273" s="74"/>
      <c r="S273" s="74"/>
      <c r="T273" s="74"/>
      <c r="U273" s="74"/>
      <c r="V273" s="74"/>
      <c r="W273" s="74"/>
      <c r="X273" s="74"/>
      <c r="Y273" s="74"/>
      <c r="Z273" s="74"/>
    </row>
    <row r="274" spans="1:26" ht="15.75" customHeight="1">
      <c r="A274" s="115"/>
      <c r="B274" s="115"/>
      <c r="C274" s="74"/>
      <c r="D274" s="116"/>
      <c r="E274" s="74"/>
      <c r="F274" s="74"/>
      <c r="G274" s="74"/>
      <c r="H274" s="74"/>
      <c r="I274" s="74"/>
      <c r="J274" s="74"/>
      <c r="K274" s="74"/>
      <c r="L274" s="74"/>
      <c r="M274" s="74"/>
      <c r="N274" s="74"/>
      <c r="O274" s="74"/>
      <c r="P274" s="74"/>
      <c r="Q274" s="74"/>
      <c r="R274" s="74"/>
      <c r="S274" s="74"/>
      <c r="T274" s="74"/>
      <c r="U274" s="74"/>
      <c r="V274" s="74"/>
      <c r="W274" s="74"/>
      <c r="X274" s="74"/>
      <c r="Y274" s="74"/>
      <c r="Z274" s="74"/>
    </row>
    <row r="275" spans="1:26" ht="15.75" customHeight="1">
      <c r="A275" s="115"/>
      <c r="B275" s="115"/>
      <c r="C275" s="74"/>
      <c r="D275" s="116"/>
      <c r="E275" s="74"/>
      <c r="F275" s="74"/>
      <c r="G275" s="74"/>
      <c r="H275" s="74"/>
      <c r="I275" s="74"/>
      <c r="J275" s="74"/>
      <c r="K275" s="74"/>
      <c r="L275" s="74"/>
      <c r="M275" s="74"/>
      <c r="N275" s="74"/>
      <c r="O275" s="74"/>
      <c r="P275" s="74"/>
      <c r="Q275" s="74"/>
      <c r="R275" s="74"/>
      <c r="S275" s="74"/>
      <c r="T275" s="74"/>
      <c r="U275" s="74"/>
      <c r="V275" s="74"/>
      <c r="W275" s="74"/>
      <c r="X275" s="74"/>
      <c r="Y275" s="74"/>
      <c r="Z275" s="74"/>
    </row>
    <row r="276" spans="1:26" ht="15.75" customHeight="1">
      <c r="A276" s="115"/>
      <c r="B276" s="115"/>
      <c r="C276" s="74"/>
      <c r="D276" s="116"/>
      <c r="E276" s="74"/>
      <c r="F276" s="74"/>
      <c r="G276" s="74"/>
      <c r="H276" s="74"/>
      <c r="I276" s="74"/>
      <c r="J276" s="74"/>
      <c r="K276" s="74"/>
      <c r="L276" s="74"/>
      <c r="M276" s="74"/>
      <c r="N276" s="74"/>
      <c r="O276" s="74"/>
      <c r="P276" s="74"/>
      <c r="Q276" s="74"/>
      <c r="R276" s="74"/>
      <c r="S276" s="74"/>
      <c r="T276" s="74"/>
      <c r="U276" s="74"/>
      <c r="V276" s="74"/>
      <c r="W276" s="74"/>
      <c r="X276" s="74"/>
      <c r="Y276" s="74"/>
      <c r="Z276" s="74"/>
    </row>
    <row r="277" spans="1:26" ht="15.75" customHeight="1">
      <c r="A277" s="115"/>
      <c r="B277" s="115"/>
      <c r="C277" s="74"/>
      <c r="D277" s="116"/>
      <c r="E277" s="74"/>
      <c r="F277" s="74"/>
      <c r="G277" s="74"/>
      <c r="H277" s="74"/>
      <c r="I277" s="74"/>
      <c r="J277" s="74"/>
      <c r="K277" s="74"/>
      <c r="L277" s="74"/>
      <c r="M277" s="74"/>
      <c r="N277" s="74"/>
      <c r="O277" s="74"/>
      <c r="P277" s="74"/>
      <c r="Q277" s="74"/>
      <c r="R277" s="74"/>
      <c r="S277" s="74"/>
      <c r="T277" s="74"/>
      <c r="U277" s="74"/>
      <c r="V277" s="74"/>
      <c r="W277" s="74"/>
      <c r="X277" s="74"/>
      <c r="Y277" s="74"/>
      <c r="Z277" s="74"/>
    </row>
    <row r="278" spans="1:26" ht="15.75" customHeight="1">
      <c r="A278" s="115"/>
      <c r="B278" s="115"/>
      <c r="C278" s="74"/>
      <c r="D278" s="116"/>
      <c r="E278" s="74"/>
      <c r="F278" s="74"/>
      <c r="G278" s="74"/>
      <c r="H278" s="74"/>
      <c r="I278" s="74"/>
      <c r="J278" s="74"/>
      <c r="K278" s="74"/>
      <c r="L278" s="74"/>
      <c r="M278" s="74"/>
      <c r="N278" s="74"/>
      <c r="O278" s="74"/>
      <c r="P278" s="74"/>
      <c r="Q278" s="74"/>
      <c r="R278" s="74"/>
      <c r="S278" s="74"/>
      <c r="T278" s="74"/>
      <c r="U278" s="74"/>
      <c r="V278" s="74"/>
      <c r="W278" s="74"/>
      <c r="X278" s="74"/>
      <c r="Y278" s="74"/>
      <c r="Z278" s="74"/>
    </row>
    <row r="279" spans="1:26" ht="15.75" customHeight="1">
      <c r="A279" s="115"/>
      <c r="B279" s="115"/>
      <c r="C279" s="74"/>
      <c r="D279" s="116"/>
      <c r="E279" s="74"/>
      <c r="F279" s="74"/>
      <c r="G279" s="74"/>
      <c r="H279" s="74"/>
      <c r="I279" s="74"/>
      <c r="J279" s="74"/>
      <c r="K279" s="74"/>
      <c r="L279" s="74"/>
      <c r="M279" s="74"/>
      <c r="N279" s="74"/>
      <c r="O279" s="74"/>
      <c r="P279" s="74"/>
      <c r="Q279" s="74"/>
      <c r="R279" s="74"/>
      <c r="S279" s="74"/>
      <c r="T279" s="74"/>
      <c r="U279" s="74"/>
      <c r="V279" s="74"/>
      <c r="W279" s="74"/>
      <c r="X279" s="74"/>
      <c r="Y279" s="74"/>
      <c r="Z279" s="74"/>
    </row>
    <row r="280" spans="1:26" ht="15.75" customHeight="1">
      <c r="A280" s="115"/>
      <c r="B280" s="115"/>
      <c r="C280" s="74"/>
      <c r="D280" s="116"/>
      <c r="E280" s="74"/>
      <c r="F280" s="74"/>
      <c r="G280" s="74"/>
      <c r="H280" s="74"/>
      <c r="I280" s="74"/>
      <c r="J280" s="74"/>
      <c r="K280" s="74"/>
      <c r="L280" s="74"/>
      <c r="M280" s="74"/>
      <c r="N280" s="74"/>
      <c r="O280" s="74"/>
      <c r="P280" s="74"/>
      <c r="Q280" s="74"/>
      <c r="R280" s="74"/>
      <c r="S280" s="74"/>
      <c r="T280" s="74"/>
      <c r="U280" s="74"/>
      <c r="V280" s="74"/>
      <c r="W280" s="74"/>
      <c r="X280" s="74"/>
      <c r="Y280" s="74"/>
      <c r="Z280" s="74"/>
    </row>
    <row r="281" spans="1:26" ht="15.75" customHeight="1">
      <c r="A281" s="115"/>
      <c r="B281" s="115"/>
      <c r="C281" s="74"/>
      <c r="D281" s="116"/>
      <c r="E281" s="74"/>
      <c r="F281" s="74"/>
      <c r="G281" s="74"/>
      <c r="H281" s="74"/>
      <c r="I281" s="74"/>
      <c r="J281" s="74"/>
      <c r="K281" s="74"/>
      <c r="L281" s="74"/>
      <c r="M281" s="74"/>
      <c r="N281" s="74"/>
      <c r="O281" s="74"/>
      <c r="P281" s="74"/>
      <c r="Q281" s="74"/>
      <c r="R281" s="74"/>
      <c r="S281" s="74"/>
      <c r="T281" s="74"/>
      <c r="U281" s="74"/>
      <c r="V281" s="74"/>
      <c r="W281" s="74"/>
      <c r="X281" s="74"/>
      <c r="Y281" s="74"/>
      <c r="Z281" s="74"/>
    </row>
    <row r="282" spans="1:26" ht="15.75" customHeight="1">
      <c r="A282" s="115"/>
      <c r="B282" s="115"/>
      <c r="C282" s="74"/>
      <c r="D282" s="116"/>
      <c r="E282" s="74"/>
      <c r="F282" s="74"/>
      <c r="G282" s="74"/>
      <c r="H282" s="74"/>
      <c r="I282" s="74"/>
      <c r="J282" s="74"/>
      <c r="K282" s="74"/>
      <c r="L282" s="74"/>
      <c r="M282" s="74"/>
      <c r="N282" s="74"/>
      <c r="O282" s="74"/>
      <c r="P282" s="74"/>
      <c r="Q282" s="74"/>
      <c r="R282" s="74"/>
      <c r="S282" s="74"/>
      <c r="T282" s="74"/>
      <c r="U282" s="74"/>
      <c r="V282" s="74"/>
      <c r="W282" s="74"/>
      <c r="X282" s="74"/>
      <c r="Y282" s="74"/>
      <c r="Z282" s="74"/>
    </row>
    <row r="283" spans="1:26" ht="15.75" customHeight="1">
      <c r="A283" s="115"/>
      <c r="B283" s="115"/>
      <c r="C283" s="74"/>
      <c r="D283" s="116"/>
      <c r="E283" s="74"/>
      <c r="F283" s="74"/>
      <c r="G283" s="74"/>
      <c r="H283" s="74"/>
      <c r="I283" s="74"/>
      <c r="J283" s="74"/>
      <c r="K283" s="74"/>
      <c r="L283" s="74"/>
      <c r="M283" s="74"/>
      <c r="N283" s="74"/>
      <c r="O283" s="74"/>
      <c r="P283" s="74"/>
      <c r="Q283" s="74"/>
      <c r="R283" s="74"/>
      <c r="S283" s="74"/>
      <c r="T283" s="74"/>
      <c r="U283" s="74"/>
      <c r="V283" s="74"/>
      <c r="W283" s="74"/>
      <c r="X283" s="74"/>
      <c r="Y283" s="74"/>
      <c r="Z283" s="74"/>
    </row>
    <row r="284" spans="1:26" ht="15.75" customHeight="1">
      <c r="A284" s="115"/>
      <c r="B284" s="115"/>
      <c r="C284" s="74"/>
      <c r="D284" s="116"/>
      <c r="E284" s="74"/>
      <c r="F284" s="74"/>
      <c r="G284" s="74"/>
      <c r="H284" s="74"/>
      <c r="I284" s="74"/>
      <c r="J284" s="74"/>
      <c r="K284" s="74"/>
      <c r="L284" s="74"/>
      <c r="M284" s="74"/>
      <c r="N284" s="74"/>
      <c r="O284" s="74"/>
      <c r="P284" s="74"/>
      <c r="Q284" s="74"/>
      <c r="R284" s="74"/>
      <c r="S284" s="74"/>
      <c r="T284" s="74"/>
      <c r="U284" s="74"/>
      <c r="V284" s="74"/>
      <c r="W284" s="74"/>
      <c r="X284" s="74"/>
      <c r="Y284" s="74"/>
      <c r="Z284" s="74"/>
    </row>
    <row r="285" spans="1:26" ht="15.75" customHeight="1">
      <c r="A285" s="115"/>
      <c r="B285" s="115"/>
      <c r="C285" s="74"/>
      <c r="D285" s="116"/>
      <c r="E285" s="74"/>
      <c r="F285" s="74"/>
      <c r="G285" s="74"/>
      <c r="H285" s="74"/>
      <c r="I285" s="74"/>
      <c r="J285" s="74"/>
      <c r="K285" s="74"/>
      <c r="L285" s="74"/>
      <c r="M285" s="74"/>
      <c r="N285" s="74"/>
      <c r="O285" s="74"/>
      <c r="P285" s="74"/>
      <c r="Q285" s="74"/>
      <c r="R285" s="74"/>
      <c r="S285" s="74"/>
      <c r="T285" s="74"/>
      <c r="U285" s="74"/>
      <c r="V285" s="74"/>
      <c r="W285" s="74"/>
      <c r="X285" s="74"/>
      <c r="Y285" s="74"/>
      <c r="Z285" s="74"/>
    </row>
    <row r="286" spans="1:26" ht="15.75" customHeight="1">
      <c r="A286" s="115"/>
      <c r="B286" s="115"/>
      <c r="C286" s="74"/>
      <c r="D286" s="116"/>
      <c r="E286" s="74"/>
      <c r="F286" s="74"/>
      <c r="G286" s="74"/>
      <c r="H286" s="74"/>
      <c r="I286" s="74"/>
      <c r="J286" s="74"/>
      <c r="K286" s="74"/>
      <c r="L286" s="74"/>
      <c r="M286" s="74"/>
      <c r="N286" s="74"/>
      <c r="O286" s="74"/>
      <c r="P286" s="74"/>
      <c r="Q286" s="74"/>
      <c r="R286" s="74"/>
      <c r="S286" s="74"/>
      <c r="T286" s="74"/>
      <c r="U286" s="74"/>
      <c r="V286" s="74"/>
      <c r="W286" s="74"/>
      <c r="X286" s="74"/>
      <c r="Y286" s="74"/>
      <c r="Z286" s="74"/>
    </row>
    <row r="287" spans="1:26" ht="15.75" customHeight="1">
      <c r="A287" s="115"/>
      <c r="B287" s="115"/>
      <c r="C287" s="74"/>
      <c r="D287" s="116"/>
      <c r="E287" s="74"/>
      <c r="F287" s="74"/>
      <c r="G287" s="74"/>
      <c r="H287" s="74"/>
      <c r="I287" s="74"/>
      <c r="J287" s="74"/>
      <c r="K287" s="74"/>
      <c r="L287" s="74"/>
      <c r="M287" s="74"/>
      <c r="N287" s="74"/>
      <c r="O287" s="74"/>
      <c r="P287" s="74"/>
      <c r="Q287" s="74"/>
      <c r="R287" s="74"/>
      <c r="S287" s="74"/>
      <c r="T287" s="74"/>
      <c r="U287" s="74"/>
      <c r="V287" s="74"/>
      <c r="W287" s="74"/>
      <c r="X287" s="74"/>
      <c r="Y287" s="74"/>
      <c r="Z287" s="74"/>
    </row>
    <row r="288" spans="1:26" ht="15.75" customHeight="1">
      <c r="A288" s="115"/>
      <c r="B288" s="115"/>
      <c r="C288" s="74"/>
      <c r="D288" s="116"/>
      <c r="E288" s="74"/>
      <c r="F288" s="74"/>
      <c r="G288" s="74"/>
      <c r="H288" s="74"/>
      <c r="I288" s="74"/>
      <c r="J288" s="74"/>
      <c r="K288" s="74"/>
      <c r="L288" s="74"/>
      <c r="M288" s="74"/>
      <c r="N288" s="74"/>
      <c r="O288" s="74"/>
      <c r="P288" s="74"/>
      <c r="Q288" s="74"/>
      <c r="R288" s="74"/>
      <c r="S288" s="74"/>
      <c r="T288" s="74"/>
      <c r="U288" s="74"/>
      <c r="V288" s="74"/>
      <c r="W288" s="74"/>
      <c r="X288" s="74"/>
      <c r="Y288" s="74"/>
      <c r="Z288" s="74"/>
    </row>
    <row r="289" spans="1:26" ht="15.75" customHeight="1">
      <c r="A289" s="115"/>
      <c r="B289" s="115"/>
      <c r="C289" s="74"/>
      <c r="D289" s="116"/>
      <c r="E289" s="74"/>
      <c r="F289" s="74"/>
      <c r="G289" s="74"/>
      <c r="H289" s="74"/>
      <c r="I289" s="74"/>
      <c r="J289" s="74"/>
      <c r="K289" s="74"/>
      <c r="L289" s="74"/>
      <c r="M289" s="74"/>
      <c r="N289" s="74"/>
      <c r="O289" s="74"/>
      <c r="P289" s="74"/>
      <c r="Q289" s="74"/>
      <c r="R289" s="74"/>
      <c r="S289" s="74"/>
      <c r="T289" s="74"/>
      <c r="U289" s="74"/>
      <c r="V289" s="74"/>
      <c r="W289" s="74"/>
      <c r="X289" s="74"/>
      <c r="Y289" s="74"/>
      <c r="Z289" s="74"/>
    </row>
    <row r="290" spans="1:26" ht="15.75" customHeight="1">
      <c r="A290" s="115"/>
      <c r="B290" s="115"/>
      <c r="C290" s="74"/>
      <c r="D290" s="116"/>
      <c r="E290" s="74"/>
      <c r="F290" s="74"/>
      <c r="G290" s="74"/>
      <c r="H290" s="74"/>
      <c r="I290" s="74"/>
      <c r="J290" s="74"/>
      <c r="K290" s="74"/>
      <c r="L290" s="74"/>
      <c r="M290" s="74"/>
      <c r="N290" s="74"/>
      <c r="O290" s="74"/>
      <c r="P290" s="74"/>
      <c r="Q290" s="74"/>
      <c r="R290" s="74"/>
      <c r="S290" s="74"/>
      <c r="T290" s="74"/>
      <c r="U290" s="74"/>
      <c r="V290" s="74"/>
      <c r="W290" s="74"/>
      <c r="X290" s="74"/>
      <c r="Y290" s="74"/>
      <c r="Z290" s="74"/>
    </row>
    <row r="291" spans="1:26" ht="15.75" customHeight="1">
      <c r="A291" s="115"/>
      <c r="B291" s="115"/>
      <c r="C291" s="74"/>
      <c r="D291" s="116"/>
      <c r="E291" s="74"/>
      <c r="F291" s="74"/>
      <c r="G291" s="74"/>
      <c r="H291" s="74"/>
      <c r="I291" s="74"/>
      <c r="J291" s="74"/>
      <c r="K291" s="74"/>
      <c r="L291" s="74"/>
      <c r="M291" s="74"/>
      <c r="N291" s="74"/>
      <c r="O291" s="74"/>
      <c r="P291" s="74"/>
      <c r="Q291" s="74"/>
      <c r="R291" s="74"/>
      <c r="S291" s="74"/>
      <c r="T291" s="74"/>
      <c r="U291" s="74"/>
      <c r="V291" s="74"/>
      <c r="W291" s="74"/>
      <c r="X291" s="74"/>
      <c r="Y291" s="74"/>
      <c r="Z291" s="74"/>
    </row>
    <row r="292" spans="1:26" ht="15.75" customHeight="1">
      <c r="A292" s="115"/>
      <c r="B292" s="115"/>
      <c r="C292" s="74"/>
      <c r="D292" s="116"/>
      <c r="E292" s="74"/>
      <c r="F292" s="74"/>
      <c r="G292" s="74"/>
      <c r="H292" s="74"/>
      <c r="I292" s="74"/>
      <c r="J292" s="74"/>
      <c r="K292" s="74"/>
      <c r="L292" s="74"/>
      <c r="M292" s="74"/>
      <c r="N292" s="74"/>
      <c r="O292" s="74"/>
      <c r="P292" s="74"/>
      <c r="Q292" s="74"/>
      <c r="R292" s="74"/>
      <c r="S292" s="74"/>
      <c r="T292" s="74"/>
      <c r="U292" s="74"/>
      <c r="V292" s="74"/>
      <c r="W292" s="74"/>
      <c r="X292" s="74"/>
      <c r="Y292" s="74"/>
      <c r="Z292" s="74"/>
    </row>
    <row r="293" spans="1:26" ht="15.75" customHeight="1">
      <c r="A293" s="115"/>
      <c r="B293" s="115"/>
      <c r="C293" s="74"/>
      <c r="D293" s="116"/>
      <c r="E293" s="74"/>
      <c r="F293" s="74"/>
      <c r="G293" s="74"/>
      <c r="H293" s="74"/>
      <c r="I293" s="74"/>
      <c r="J293" s="74"/>
      <c r="K293" s="74"/>
      <c r="L293" s="74"/>
      <c r="M293" s="74"/>
      <c r="N293" s="74"/>
      <c r="O293" s="74"/>
      <c r="P293" s="74"/>
      <c r="Q293" s="74"/>
      <c r="R293" s="74"/>
      <c r="S293" s="74"/>
      <c r="T293" s="74"/>
      <c r="U293" s="74"/>
      <c r="V293" s="74"/>
      <c r="W293" s="74"/>
      <c r="X293" s="74"/>
      <c r="Y293" s="74"/>
      <c r="Z293" s="74"/>
    </row>
    <row r="294" spans="1:26" ht="15.75" customHeight="1">
      <c r="A294" s="115"/>
      <c r="B294" s="115"/>
      <c r="C294" s="74"/>
      <c r="D294" s="116"/>
      <c r="E294" s="74"/>
      <c r="F294" s="74"/>
      <c r="G294" s="74"/>
      <c r="H294" s="74"/>
      <c r="I294" s="74"/>
      <c r="J294" s="74"/>
      <c r="K294" s="74"/>
      <c r="L294" s="74"/>
      <c r="M294" s="74"/>
      <c r="N294" s="74"/>
      <c r="O294" s="74"/>
      <c r="P294" s="74"/>
      <c r="Q294" s="74"/>
      <c r="R294" s="74"/>
      <c r="S294" s="74"/>
      <c r="T294" s="74"/>
      <c r="U294" s="74"/>
      <c r="V294" s="74"/>
      <c r="W294" s="74"/>
      <c r="X294" s="74"/>
      <c r="Y294" s="74"/>
      <c r="Z294" s="74"/>
    </row>
    <row r="295" spans="1:26" ht="15.75" customHeight="1">
      <c r="A295" s="115"/>
      <c r="B295" s="115"/>
      <c r="C295" s="74"/>
      <c r="D295" s="116"/>
      <c r="E295" s="74"/>
      <c r="F295" s="74"/>
      <c r="G295" s="74"/>
      <c r="H295" s="74"/>
      <c r="I295" s="74"/>
      <c r="J295" s="74"/>
      <c r="K295" s="74"/>
      <c r="L295" s="74"/>
      <c r="M295" s="74"/>
      <c r="N295" s="74"/>
      <c r="O295" s="74"/>
      <c r="P295" s="74"/>
      <c r="Q295" s="74"/>
      <c r="R295" s="74"/>
      <c r="S295" s="74"/>
      <c r="T295" s="74"/>
      <c r="U295" s="74"/>
      <c r="V295" s="74"/>
      <c r="W295" s="74"/>
      <c r="X295" s="74"/>
      <c r="Y295" s="74"/>
      <c r="Z295" s="74"/>
    </row>
    <row r="296" spans="1:26" ht="15.75" customHeight="1">
      <c r="A296" s="115"/>
      <c r="B296" s="115"/>
      <c r="C296" s="74"/>
      <c r="D296" s="116"/>
      <c r="E296" s="74"/>
      <c r="F296" s="74"/>
      <c r="G296" s="74"/>
      <c r="H296" s="74"/>
      <c r="I296" s="74"/>
      <c r="J296" s="74"/>
      <c r="K296" s="74"/>
      <c r="L296" s="74"/>
      <c r="M296" s="74"/>
      <c r="N296" s="74"/>
      <c r="O296" s="74"/>
      <c r="P296" s="74"/>
      <c r="Q296" s="74"/>
      <c r="R296" s="74"/>
      <c r="S296" s="74"/>
      <c r="T296" s="74"/>
      <c r="U296" s="74"/>
      <c r="V296" s="74"/>
      <c r="W296" s="74"/>
      <c r="X296" s="74"/>
      <c r="Y296" s="74"/>
      <c r="Z296" s="74"/>
    </row>
    <row r="297" spans="1:26" ht="15.75" customHeight="1">
      <c r="A297" s="115"/>
      <c r="B297" s="115"/>
      <c r="C297" s="74"/>
      <c r="D297" s="116"/>
      <c r="E297" s="74"/>
      <c r="F297" s="74"/>
      <c r="G297" s="74"/>
      <c r="H297" s="74"/>
      <c r="I297" s="74"/>
      <c r="J297" s="74"/>
      <c r="K297" s="74"/>
      <c r="L297" s="74"/>
      <c r="M297" s="74"/>
      <c r="N297" s="74"/>
      <c r="O297" s="74"/>
      <c r="P297" s="74"/>
      <c r="Q297" s="74"/>
      <c r="R297" s="74"/>
      <c r="S297" s="74"/>
      <c r="T297" s="74"/>
      <c r="U297" s="74"/>
      <c r="V297" s="74"/>
      <c r="W297" s="74"/>
      <c r="X297" s="74"/>
      <c r="Y297" s="74"/>
      <c r="Z297" s="74"/>
    </row>
    <row r="298" spans="1:26" ht="15.75" customHeight="1">
      <c r="A298" s="115"/>
      <c r="B298" s="115"/>
      <c r="C298" s="74"/>
      <c r="D298" s="116"/>
      <c r="E298" s="74"/>
      <c r="F298" s="74"/>
      <c r="G298" s="74"/>
      <c r="H298" s="74"/>
      <c r="I298" s="74"/>
      <c r="J298" s="74"/>
      <c r="K298" s="74"/>
      <c r="L298" s="74"/>
      <c r="M298" s="74"/>
      <c r="N298" s="74"/>
      <c r="O298" s="74"/>
      <c r="P298" s="74"/>
      <c r="Q298" s="74"/>
      <c r="R298" s="74"/>
      <c r="S298" s="74"/>
      <c r="T298" s="74"/>
      <c r="U298" s="74"/>
      <c r="V298" s="74"/>
      <c r="W298" s="74"/>
      <c r="X298" s="74"/>
      <c r="Y298" s="74"/>
      <c r="Z298" s="74"/>
    </row>
    <row r="299" spans="1:26" ht="15.75" customHeight="1">
      <c r="A299" s="115"/>
      <c r="B299" s="115"/>
      <c r="C299" s="74"/>
      <c r="D299" s="116"/>
      <c r="E299" s="74"/>
      <c r="F299" s="74"/>
      <c r="G299" s="74"/>
      <c r="H299" s="74"/>
      <c r="I299" s="74"/>
      <c r="J299" s="74"/>
      <c r="K299" s="74"/>
      <c r="L299" s="74"/>
      <c r="M299" s="74"/>
      <c r="N299" s="74"/>
      <c r="O299" s="74"/>
      <c r="P299" s="74"/>
      <c r="Q299" s="74"/>
      <c r="R299" s="74"/>
      <c r="S299" s="74"/>
      <c r="T299" s="74"/>
      <c r="U299" s="74"/>
      <c r="V299" s="74"/>
      <c r="W299" s="74"/>
      <c r="X299" s="74"/>
      <c r="Y299" s="74"/>
      <c r="Z299" s="74"/>
    </row>
    <row r="300" spans="1:26" ht="15.75" customHeight="1">
      <c r="A300" s="115"/>
      <c r="B300" s="115"/>
      <c r="C300" s="74"/>
      <c r="D300" s="116"/>
      <c r="E300" s="74"/>
      <c r="F300" s="74"/>
      <c r="G300" s="74"/>
      <c r="H300" s="74"/>
      <c r="I300" s="74"/>
      <c r="J300" s="74"/>
      <c r="K300" s="74"/>
      <c r="L300" s="74"/>
      <c r="M300" s="74"/>
      <c r="N300" s="74"/>
      <c r="O300" s="74"/>
      <c r="P300" s="74"/>
      <c r="Q300" s="74"/>
      <c r="R300" s="74"/>
      <c r="S300" s="74"/>
      <c r="T300" s="74"/>
      <c r="U300" s="74"/>
      <c r="V300" s="74"/>
      <c r="W300" s="74"/>
      <c r="X300" s="74"/>
      <c r="Y300" s="74"/>
      <c r="Z300" s="74"/>
    </row>
    <row r="301" spans="1:26" ht="15.75" customHeight="1">
      <c r="A301" s="115"/>
      <c r="B301" s="115"/>
      <c r="C301" s="74"/>
      <c r="D301" s="116"/>
      <c r="E301" s="74"/>
      <c r="F301" s="74"/>
      <c r="G301" s="74"/>
      <c r="H301" s="74"/>
      <c r="I301" s="74"/>
      <c r="J301" s="74"/>
      <c r="K301" s="74"/>
      <c r="L301" s="74"/>
      <c r="M301" s="74"/>
      <c r="N301" s="74"/>
      <c r="O301" s="74"/>
      <c r="P301" s="74"/>
      <c r="Q301" s="74"/>
      <c r="R301" s="74"/>
      <c r="S301" s="74"/>
      <c r="T301" s="74"/>
      <c r="U301" s="74"/>
      <c r="V301" s="74"/>
      <c r="W301" s="74"/>
      <c r="X301" s="74"/>
      <c r="Y301" s="74"/>
      <c r="Z301" s="74"/>
    </row>
    <row r="302" spans="1:26" ht="15.75" customHeight="1">
      <c r="A302" s="115"/>
      <c r="B302" s="115"/>
      <c r="C302" s="74"/>
      <c r="D302" s="116"/>
      <c r="E302" s="74"/>
      <c r="F302" s="74"/>
      <c r="G302" s="74"/>
      <c r="H302" s="74"/>
      <c r="I302" s="74"/>
      <c r="J302" s="74"/>
      <c r="K302" s="74"/>
      <c r="L302" s="74"/>
      <c r="M302" s="74"/>
      <c r="N302" s="74"/>
      <c r="O302" s="74"/>
      <c r="P302" s="74"/>
      <c r="Q302" s="74"/>
      <c r="R302" s="74"/>
      <c r="S302" s="74"/>
      <c r="T302" s="74"/>
      <c r="U302" s="74"/>
      <c r="V302" s="74"/>
      <c r="W302" s="74"/>
      <c r="X302" s="74"/>
      <c r="Y302" s="74"/>
      <c r="Z302" s="74"/>
    </row>
    <row r="303" spans="1:26" ht="15.75" customHeight="1">
      <c r="A303" s="115"/>
      <c r="B303" s="115"/>
      <c r="C303" s="74"/>
      <c r="D303" s="116"/>
      <c r="E303" s="74"/>
      <c r="F303" s="74"/>
      <c r="G303" s="74"/>
      <c r="H303" s="74"/>
      <c r="I303" s="74"/>
      <c r="J303" s="74"/>
      <c r="K303" s="74"/>
      <c r="L303" s="74"/>
      <c r="M303" s="74"/>
      <c r="N303" s="74"/>
      <c r="O303" s="74"/>
      <c r="P303" s="74"/>
      <c r="Q303" s="74"/>
      <c r="R303" s="74"/>
      <c r="S303" s="74"/>
      <c r="T303" s="74"/>
      <c r="U303" s="74"/>
      <c r="V303" s="74"/>
      <c r="W303" s="74"/>
      <c r="X303" s="74"/>
      <c r="Y303" s="74"/>
      <c r="Z303" s="74"/>
    </row>
    <row r="304" spans="1:26" ht="15.75" customHeight="1">
      <c r="A304" s="115"/>
      <c r="B304" s="115"/>
      <c r="C304" s="74"/>
      <c r="D304" s="116"/>
      <c r="E304" s="74"/>
      <c r="F304" s="74"/>
      <c r="G304" s="74"/>
      <c r="H304" s="74"/>
      <c r="I304" s="74"/>
      <c r="J304" s="74"/>
      <c r="K304" s="74"/>
      <c r="L304" s="74"/>
      <c r="M304" s="74"/>
      <c r="N304" s="74"/>
      <c r="O304" s="74"/>
      <c r="P304" s="74"/>
      <c r="Q304" s="74"/>
      <c r="R304" s="74"/>
      <c r="S304" s="74"/>
      <c r="T304" s="74"/>
      <c r="U304" s="74"/>
      <c r="V304" s="74"/>
      <c r="W304" s="74"/>
      <c r="X304" s="74"/>
      <c r="Y304" s="74"/>
      <c r="Z304" s="74"/>
    </row>
    <row r="305" spans="1:26" ht="15.75" customHeight="1">
      <c r="A305" s="115"/>
      <c r="B305" s="115"/>
      <c r="C305" s="74"/>
      <c r="D305" s="116"/>
      <c r="E305" s="74"/>
      <c r="F305" s="74"/>
      <c r="G305" s="74"/>
      <c r="H305" s="74"/>
      <c r="I305" s="74"/>
      <c r="J305" s="74"/>
      <c r="K305" s="74"/>
      <c r="L305" s="74"/>
      <c r="M305" s="74"/>
      <c r="N305" s="74"/>
      <c r="O305" s="74"/>
      <c r="P305" s="74"/>
      <c r="Q305" s="74"/>
      <c r="R305" s="74"/>
      <c r="S305" s="74"/>
      <c r="T305" s="74"/>
      <c r="U305" s="74"/>
      <c r="V305" s="74"/>
      <c r="W305" s="74"/>
      <c r="X305" s="74"/>
      <c r="Y305" s="74"/>
      <c r="Z305" s="74"/>
    </row>
    <row r="306" spans="1:26" ht="15.75" customHeight="1">
      <c r="A306" s="115"/>
      <c r="B306" s="115"/>
      <c r="C306" s="74"/>
      <c r="D306" s="116"/>
      <c r="E306" s="74"/>
      <c r="F306" s="74"/>
      <c r="G306" s="74"/>
      <c r="H306" s="74"/>
      <c r="I306" s="74"/>
      <c r="J306" s="74"/>
      <c r="K306" s="74"/>
      <c r="L306" s="74"/>
      <c r="M306" s="74"/>
      <c r="N306" s="74"/>
      <c r="O306" s="74"/>
      <c r="P306" s="74"/>
      <c r="Q306" s="74"/>
      <c r="R306" s="74"/>
      <c r="S306" s="74"/>
      <c r="T306" s="74"/>
      <c r="U306" s="74"/>
      <c r="V306" s="74"/>
      <c r="W306" s="74"/>
      <c r="X306" s="74"/>
      <c r="Y306" s="74"/>
      <c r="Z306" s="74"/>
    </row>
    <row r="307" spans="1:26" ht="15.75" customHeight="1">
      <c r="A307" s="115"/>
      <c r="B307" s="115"/>
      <c r="C307" s="74"/>
      <c r="D307" s="116"/>
      <c r="E307" s="74"/>
      <c r="F307" s="74"/>
      <c r="G307" s="74"/>
      <c r="H307" s="74"/>
      <c r="I307" s="74"/>
      <c r="J307" s="74"/>
      <c r="K307" s="74"/>
      <c r="L307" s="74"/>
      <c r="M307" s="74"/>
      <c r="N307" s="74"/>
      <c r="O307" s="74"/>
      <c r="P307" s="74"/>
      <c r="Q307" s="74"/>
      <c r="R307" s="74"/>
      <c r="S307" s="74"/>
      <c r="T307" s="74"/>
      <c r="U307" s="74"/>
      <c r="V307" s="74"/>
      <c r="W307" s="74"/>
      <c r="X307" s="74"/>
      <c r="Y307" s="74"/>
      <c r="Z307" s="74"/>
    </row>
    <row r="308" spans="1:26" ht="15.75" customHeight="1">
      <c r="A308" s="115"/>
      <c r="B308" s="115"/>
      <c r="C308" s="74"/>
      <c r="D308" s="116"/>
      <c r="E308" s="74"/>
      <c r="F308" s="74"/>
      <c r="G308" s="74"/>
      <c r="H308" s="74"/>
      <c r="I308" s="74"/>
      <c r="J308" s="74"/>
      <c r="K308" s="74"/>
      <c r="L308" s="74"/>
      <c r="M308" s="74"/>
      <c r="N308" s="74"/>
      <c r="O308" s="74"/>
      <c r="P308" s="74"/>
      <c r="Q308" s="74"/>
      <c r="R308" s="74"/>
      <c r="S308" s="74"/>
      <c r="T308" s="74"/>
      <c r="U308" s="74"/>
      <c r="V308" s="74"/>
      <c r="W308" s="74"/>
      <c r="X308" s="74"/>
      <c r="Y308" s="74"/>
      <c r="Z308" s="74"/>
    </row>
    <row r="309" spans="1:26" ht="15.75" customHeight="1">
      <c r="A309" s="115"/>
      <c r="B309" s="115"/>
      <c r="C309" s="74"/>
      <c r="D309" s="116"/>
      <c r="E309" s="74"/>
      <c r="F309" s="74"/>
      <c r="G309" s="74"/>
      <c r="H309" s="74"/>
      <c r="I309" s="74"/>
      <c r="J309" s="74"/>
      <c r="K309" s="74"/>
      <c r="L309" s="74"/>
      <c r="M309" s="74"/>
      <c r="N309" s="74"/>
      <c r="O309" s="74"/>
      <c r="P309" s="74"/>
      <c r="Q309" s="74"/>
      <c r="R309" s="74"/>
      <c r="S309" s="74"/>
      <c r="T309" s="74"/>
      <c r="U309" s="74"/>
      <c r="V309" s="74"/>
      <c r="W309" s="74"/>
      <c r="X309" s="74"/>
      <c r="Y309" s="74"/>
      <c r="Z309" s="74"/>
    </row>
    <row r="310" spans="1:26" ht="15.75" customHeight="1">
      <c r="A310" s="115"/>
      <c r="B310" s="115"/>
      <c r="C310" s="74"/>
      <c r="D310" s="116"/>
      <c r="E310" s="74"/>
      <c r="F310" s="74"/>
      <c r="G310" s="74"/>
      <c r="H310" s="74"/>
      <c r="I310" s="74"/>
      <c r="J310" s="74"/>
      <c r="K310" s="74"/>
      <c r="L310" s="74"/>
      <c r="M310" s="74"/>
      <c r="N310" s="74"/>
      <c r="O310" s="74"/>
      <c r="P310" s="74"/>
      <c r="Q310" s="74"/>
      <c r="R310" s="74"/>
      <c r="S310" s="74"/>
      <c r="T310" s="74"/>
      <c r="U310" s="74"/>
      <c r="V310" s="74"/>
      <c r="W310" s="74"/>
      <c r="X310" s="74"/>
      <c r="Y310" s="74"/>
      <c r="Z310" s="74"/>
    </row>
    <row r="311" spans="1:26" ht="15.75" customHeight="1">
      <c r="A311" s="115"/>
      <c r="B311" s="115"/>
      <c r="C311" s="74"/>
      <c r="D311" s="116"/>
      <c r="E311" s="74"/>
      <c r="F311" s="74"/>
      <c r="G311" s="74"/>
      <c r="H311" s="74"/>
      <c r="I311" s="74"/>
      <c r="J311" s="74"/>
      <c r="K311" s="74"/>
      <c r="L311" s="74"/>
      <c r="M311" s="74"/>
      <c r="N311" s="74"/>
      <c r="O311" s="74"/>
      <c r="P311" s="74"/>
      <c r="Q311" s="74"/>
      <c r="R311" s="74"/>
      <c r="S311" s="74"/>
      <c r="T311" s="74"/>
      <c r="U311" s="74"/>
      <c r="V311" s="74"/>
      <c r="W311" s="74"/>
      <c r="X311" s="74"/>
      <c r="Y311" s="74"/>
      <c r="Z311" s="74"/>
    </row>
    <row r="312" spans="1:26" ht="15.75" customHeight="1">
      <c r="A312" s="115"/>
      <c r="B312" s="115"/>
      <c r="C312" s="74"/>
      <c r="D312" s="116"/>
      <c r="E312" s="74"/>
      <c r="F312" s="74"/>
      <c r="G312" s="74"/>
      <c r="H312" s="74"/>
      <c r="I312" s="74"/>
      <c r="J312" s="74"/>
      <c r="K312" s="74"/>
      <c r="L312" s="74"/>
      <c r="M312" s="74"/>
      <c r="N312" s="74"/>
      <c r="O312" s="74"/>
      <c r="P312" s="74"/>
      <c r="Q312" s="74"/>
      <c r="R312" s="74"/>
      <c r="S312" s="74"/>
      <c r="T312" s="74"/>
      <c r="U312" s="74"/>
      <c r="V312" s="74"/>
      <c r="W312" s="74"/>
      <c r="X312" s="74"/>
      <c r="Y312" s="74"/>
      <c r="Z312" s="74"/>
    </row>
    <row r="313" spans="1:26" ht="15.75" customHeight="1">
      <c r="A313" s="115"/>
      <c r="B313" s="115"/>
      <c r="C313" s="74"/>
      <c r="D313" s="116"/>
      <c r="E313" s="74"/>
      <c r="F313" s="74"/>
      <c r="G313" s="74"/>
      <c r="H313" s="74"/>
      <c r="I313" s="74"/>
      <c r="J313" s="74"/>
      <c r="K313" s="74"/>
      <c r="L313" s="74"/>
      <c r="M313" s="74"/>
      <c r="N313" s="74"/>
      <c r="O313" s="74"/>
      <c r="P313" s="74"/>
      <c r="Q313" s="74"/>
      <c r="R313" s="74"/>
      <c r="S313" s="74"/>
      <c r="T313" s="74"/>
      <c r="U313" s="74"/>
      <c r="V313" s="74"/>
      <c r="W313" s="74"/>
      <c r="X313" s="74"/>
      <c r="Y313" s="74"/>
      <c r="Z313" s="74"/>
    </row>
    <row r="314" spans="1:26" ht="15.75" customHeight="1">
      <c r="A314" s="115"/>
      <c r="B314" s="115"/>
      <c r="C314" s="74"/>
      <c r="D314" s="116"/>
      <c r="E314" s="74"/>
      <c r="F314" s="74"/>
      <c r="G314" s="74"/>
      <c r="H314" s="74"/>
      <c r="I314" s="74"/>
      <c r="J314" s="74"/>
      <c r="K314" s="74"/>
      <c r="L314" s="74"/>
      <c r="M314" s="74"/>
      <c r="N314" s="74"/>
      <c r="O314" s="74"/>
      <c r="P314" s="74"/>
      <c r="Q314" s="74"/>
      <c r="R314" s="74"/>
      <c r="S314" s="74"/>
      <c r="T314" s="74"/>
      <c r="U314" s="74"/>
      <c r="V314" s="74"/>
      <c r="W314" s="74"/>
      <c r="X314" s="74"/>
      <c r="Y314" s="74"/>
      <c r="Z314" s="74"/>
    </row>
    <row r="315" spans="1:26" ht="15.75" customHeight="1">
      <c r="A315" s="115"/>
      <c r="B315" s="115"/>
      <c r="C315" s="74"/>
      <c r="D315" s="116"/>
      <c r="E315" s="74"/>
      <c r="F315" s="74"/>
      <c r="G315" s="74"/>
      <c r="H315" s="74"/>
      <c r="I315" s="74"/>
      <c r="J315" s="74"/>
      <c r="K315" s="74"/>
      <c r="L315" s="74"/>
      <c r="M315" s="74"/>
      <c r="N315" s="74"/>
      <c r="O315" s="74"/>
      <c r="P315" s="74"/>
      <c r="Q315" s="74"/>
      <c r="R315" s="74"/>
      <c r="S315" s="74"/>
      <c r="T315" s="74"/>
      <c r="U315" s="74"/>
      <c r="V315" s="74"/>
      <c r="W315" s="74"/>
      <c r="X315" s="74"/>
      <c r="Y315" s="74"/>
      <c r="Z315" s="74"/>
    </row>
    <row r="316" spans="1:26" ht="15.75" customHeight="1">
      <c r="A316" s="115"/>
      <c r="B316" s="115"/>
      <c r="C316" s="74"/>
      <c r="D316" s="116"/>
      <c r="E316" s="74"/>
      <c r="F316" s="74"/>
      <c r="G316" s="74"/>
      <c r="H316" s="74"/>
      <c r="I316" s="74"/>
      <c r="J316" s="74"/>
      <c r="K316" s="74"/>
      <c r="L316" s="74"/>
      <c r="M316" s="74"/>
      <c r="N316" s="74"/>
      <c r="O316" s="74"/>
      <c r="P316" s="74"/>
      <c r="Q316" s="74"/>
      <c r="R316" s="74"/>
      <c r="S316" s="74"/>
      <c r="T316" s="74"/>
      <c r="U316" s="74"/>
      <c r="V316" s="74"/>
      <c r="W316" s="74"/>
      <c r="X316" s="74"/>
      <c r="Y316" s="74"/>
      <c r="Z316" s="74"/>
    </row>
    <row r="317" spans="1:26" ht="15.75" customHeight="1">
      <c r="A317" s="115"/>
      <c r="B317" s="115"/>
      <c r="C317" s="74"/>
      <c r="D317" s="116"/>
      <c r="E317" s="74"/>
      <c r="F317" s="74"/>
      <c r="G317" s="74"/>
      <c r="H317" s="74"/>
      <c r="I317" s="74"/>
      <c r="J317" s="74"/>
      <c r="K317" s="74"/>
      <c r="L317" s="74"/>
      <c r="M317" s="74"/>
      <c r="N317" s="74"/>
      <c r="O317" s="74"/>
      <c r="P317" s="74"/>
      <c r="Q317" s="74"/>
      <c r="R317" s="74"/>
      <c r="S317" s="74"/>
      <c r="T317" s="74"/>
      <c r="U317" s="74"/>
      <c r="V317" s="74"/>
      <c r="W317" s="74"/>
      <c r="X317" s="74"/>
      <c r="Y317" s="74"/>
      <c r="Z317" s="74"/>
    </row>
    <row r="318" spans="1:26" ht="15.75" customHeight="1">
      <c r="A318" s="115"/>
      <c r="B318" s="115"/>
      <c r="C318" s="74"/>
      <c r="D318" s="116"/>
      <c r="E318" s="74"/>
      <c r="F318" s="74"/>
      <c r="G318" s="74"/>
      <c r="H318" s="74"/>
      <c r="I318" s="74"/>
      <c r="J318" s="74"/>
      <c r="K318" s="74"/>
      <c r="L318" s="74"/>
      <c r="M318" s="74"/>
      <c r="N318" s="74"/>
      <c r="O318" s="74"/>
      <c r="P318" s="74"/>
      <c r="Q318" s="74"/>
      <c r="R318" s="74"/>
      <c r="S318" s="74"/>
      <c r="T318" s="74"/>
      <c r="U318" s="74"/>
      <c r="V318" s="74"/>
      <c r="W318" s="74"/>
      <c r="X318" s="74"/>
      <c r="Y318" s="74"/>
      <c r="Z318" s="74"/>
    </row>
    <row r="319" spans="1:26" ht="15.75" customHeight="1">
      <c r="A319" s="115"/>
      <c r="B319" s="115"/>
      <c r="C319" s="74"/>
      <c r="D319" s="116"/>
      <c r="E319" s="74"/>
      <c r="F319" s="74"/>
      <c r="G319" s="74"/>
      <c r="H319" s="74"/>
      <c r="I319" s="74"/>
      <c r="J319" s="74"/>
      <c r="K319" s="74"/>
      <c r="L319" s="74"/>
      <c r="M319" s="74"/>
      <c r="N319" s="74"/>
      <c r="O319" s="74"/>
      <c r="P319" s="74"/>
      <c r="Q319" s="74"/>
      <c r="R319" s="74"/>
      <c r="S319" s="74"/>
      <c r="T319" s="74"/>
      <c r="U319" s="74"/>
      <c r="V319" s="74"/>
      <c r="W319" s="74"/>
      <c r="X319" s="74"/>
      <c r="Y319" s="74"/>
      <c r="Z319" s="74"/>
    </row>
    <row r="320" spans="1:26" ht="15.75" customHeight="1">
      <c r="A320" s="115"/>
      <c r="B320" s="115"/>
      <c r="C320" s="74"/>
      <c r="D320" s="116"/>
      <c r="E320" s="74"/>
      <c r="F320" s="74"/>
      <c r="G320" s="74"/>
      <c r="H320" s="74"/>
      <c r="I320" s="74"/>
      <c r="J320" s="74"/>
      <c r="K320" s="74"/>
      <c r="L320" s="74"/>
      <c r="M320" s="74"/>
      <c r="N320" s="74"/>
      <c r="O320" s="74"/>
      <c r="P320" s="74"/>
      <c r="Q320" s="74"/>
      <c r="R320" s="74"/>
      <c r="S320" s="74"/>
      <c r="T320" s="74"/>
      <c r="U320" s="74"/>
      <c r="V320" s="74"/>
      <c r="W320" s="74"/>
      <c r="X320" s="74"/>
      <c r="Y320" s="74"/>
      <c r="Z320" s="74"/>
    </row>
    <row r="321" spans="1:26" ht="15.75" customHeight="1">
      <c r="A321" s="115"/>
      <c r="B321" s="115"/>
      <c r="C321" s="74"/>
      <c r="D321" s="116"/>
      <c r="E321" s="74"/>
      <c r="F321" s="74"/>
      <c r="G321" s="74"/>
      <c r="H321" s="74"/>
      <c r="I321" s="74"/>
      <c r="J321" s="74"/>
      <c r="K321" s="74"/>
      <c r="L321" s="74"/>
      <c r="M321" s="74"/>
      <c r="N321" s="74"/>
      <c r="O321" s="74"/>
      <c r="P321" s="74"/>
      <c r="Q321" s="74"/>
      <c r="R321" s="74"/>
      <c r="S321" s="74"/>
      <c r="T321" s="74"/>
      <c r="U321" s="74"/>
      <c r="V321" s="74"/>
      <c r="W321" s="74"/>
      <c r="X321" s="74"/>
      <c r="Y321" s="74"/>
      <c r="Z321" s="74"/>
    </row>
    <row r="322" spans="1:26" ht="15.75" customHeight="1">
      <c r="A322" s="115"/>
      <c r="B322" s="115"/>
      <c r="C322" s="74"/>
      <c r="D322" s="116"/>
      <c r="E322" s="74"/>
      <c r="F322" s="74"/>
      <c r="G322" s="74"/>
      <c r="H322" s="74"/>
      <c r="I322" s="74"/>
      <c r="J322" s="74"/>
      <c r="K322" s="74"/>
      <c r="L322" s="74"/>
      <c r="M322" s="74"/>
      <c r="N322" s="74"/>
      <c r="O322" s="74"/>
      <c r="P322" s="74"/>
      <c r="Q322" s="74"/>
      <c r="R322" s="74"/>
      <c r="S322" s="74"/>
      <c r="T322" s="74"/>
      <c r="U322" s="74"/>
      <c r="V322" s="74"/>
      <c r="W322" s="74"/>
      <c r="X322" s="74"/>
      <c r="Y322" s="74"/>
      <c r="Z322" s="74"/>
    </row>
    <row r="323" spans="1:26" ht="15.75" customHeight="1">
      <c r="A323" s="115"/>
      <c r="B323" s="115"/>
      <c r="C323" s="74"/>
      <c r="D323" s="116"/>
      <c r="E323" s="74"/>
      <c r="F323" s="74"/>
      <c r="G323" s="74"/>
      <c r="H323" s="74"/>
      <c r="I323" s="74"/>
      <c r="J323" s="74"/>
      <c r="K323" s="74"/>
      <c r="L323" s="74"/>
      <c r="M323" s="74"/>
      <c r="N323" s="74"/>
      <c r="O323" s="74"/>
      <c r="P323" s="74"/>
      <c r="Q323" s="74"/>
      <c r="R323" s="74"/>
      <c r="S323" s="74"/>
      <c r="T323" s="74"/>
      <c r="U323" s="74"/>
      <c r="V323" s="74"/>
      <c r="W323" s="74"/>
      <c r="X323" s="74"/>
      <c r="Y323" s="74"/>
      <c r="Z323" s="74"/>
    </row>
    <row r="324" spans="1:26" ht="15.75" customHeight="1">
      <c r="A324" s="115"/>
      <c r="B324" s="115"/>
      <c r="C324" s="74"/>
      <c r="D324" s="116"/>
      <c r="E324" s="74"/>
      <c r="F324" s="74"/>
      <c r="G324" s="74"/>
      <c r="H324" s="74"/>
      <c r="I324" s="74"/>
      <c r="J324" s="74"/>
      <c r="K324" s="74"/>
      <c r="L324" s="74"/>
      <c r="M324" s="74"/>
      <c r="N324" s="74"/>
      <c r="O324" s="74"/>
      <c r="P324" s="74"/>
      <c r="Q324" s="74"/>
      <c r="R324" s="74"/>
      <c r="S324" s="74"/>
      <c r="T324" s="74"/>
      <c r="U324" s="74"/>
      <c r="V324" s="74"/>
      <c r="W324" s="74"/>
      <c r="X324" s="74"/>
      <c r="Y324" s="74"/>
      <c r="Z324" s="74"/>
    </row>
    <row r="325" spans="1:26" ht="15.75" customHeight="1">
      <c r="A325" s="115"/>
      <c r="B325" s="115"/>
      <c r="C325" s="74"/>
      <c r="D325" s="116"/>
      <c r="E325" s="74"/>
      <c r="F325" s="74"/>
      <c r="G325" s="74"/>
      <c r="H325" s="74"/>
      <c r="I325" s="74"/>
      <c r="J325" s="74"/>
      <c r="K325" s="74"/>
      <c r="L325" s="74"/>
      <c r="M325" s="74"/>
      <c r="N325" s="74"/>
      <c r="O325" s="74"/>
      <c r="P325" s="74"/>
      <c r="Q325" s="74"/>
      <c r="R325" s="74"/>
      <c r="S325" s="74"/>
      <c r="T325" s="74"/>
      <c r="U325" s="74"/>
      <c r="V325" s="74"/>
      <c r="W325" s="74"/>
      <c r="X325" s="74"/>
      <c r="Y325" s="74"/>
      <c r="Z325" s="74"/>
    </row>
    <row r="326" spans="1:26" ht="15.75" customHeight="1">
      <c r="A326" s="115"/>
      <c r="B326" s="115"/>
      <c r="C326" s="74"/>
      <c r="D326" s="116"/>
      <c r="E326" s="74"/>
      <c r="F326" s="74"/>
      <c r="G326" s="74"/>
      <c r="H326" s="74"/>
      <c r="I326" s="74"/>
      <c r="J326" s="74"/>
      <c r="K326" s="74"/>
      <c r="L326" s="74"/>
      <c r="M326" s="74"/>
      <c r="N326" s="74"/>
      <c r="O326" s="74"/>
      <c r="P326" s="74"/>
      <c r="Q326" s="74"/>
      <c r="R326" s="74"/>
      <c r="S326" s="74"/>
      <c r="T326" s="74"/>
      <c r="U326" s="74"/>
      <c r="V326" s="74"/>
      <c r="W326" s="74"/>
      <c r="X326" s="74"/>
      <c r="Y326" s="74"/>
      <c r="Z326" s="74"/>
    </row>
    <row r="327" spans="1:26" ht="15.75" customHeight="1">
      <c r="A327" s="115"/>
      <c r="B327" s="115"/>
      <c r="C327" s="74"/>
      <c r="D327" s="116"/>
      <c r="E327" s="74"/>
      <c r="F327" s="74"/>
      <c r="G327" s="74"/>
      <c r="H327" s="74"/>
      <c r="I327" s="74"/>
      <c r="J327" s="74"/>
      <c r="K327" s="74"/>
      <c r="L327" s="74"/>
      <c r="M327" s="74"/>
      <c r="N327" s="74"/>
      <c r="O327" s="74"/>
      <c r="P327" s="74"/>
      <c r="Q327" s="74"/>
      <c r="R327" s="74"/>
      <c r="S327" s="74"/>
      <c r="T327" s="74"/>
      <c r="U327" s="74"/>
      <c r="V327" s="74"/>
      <c r="W327" s="74"/>
      <c r="X327" s="74"/>
      <c r="Y327" s="74"/>
      <c r="Z327" s="74"/>
    </row>
    <row r="328" spans="1:26" ht="15.75" customHeight="1">
      <c r="A328" s="115"/>
      <c r="B328" s="115"/>
      <c r="C328" s="74"/>
      <c r="D328" s="116"/>
      <c r="E328" s="74"/>
      <c r="F328" s="74"/>
      <c r="G328" s="74"/>
      <c r="H328" s="74"/>
      <c r="I328" s="74"/>
      <c r="J328" s="74"/>
      <c r="K328" s="74"/>
      <c r="L328" s="74"/>
      <c r="M328" s="74"/>
      <c r="N328" s="74"/>
      <c r="O328" s="74"/>
      <c r="P328" s="74"/>
      <c r="Q328" s="74"/>
      <c r="R328" s="74"/>
      <c r="S328" s="74"/>
      <c r="T328" s="74"/>
      <c r="U328" s="74"/>
      <c r="V328" s="74"/>
      <c r="W328" s="74"/>
      <c r="X328" s="74"/>
      <c r="Y328" s="74"/>
      <c r="Z328" s="74"/>
    </row>
    <row r="329" spans="1:26" ht="15.75" customHeight="1">
      <c r="A329" s="115"/>
      <c r="B329" s="115"/>
      <c r="C329" s="74"/>
      <c r="D329" s="116"/>
      <c r="E329" s="74"/>
      <c r="F329" s="74"/>
      <c r="G329" s="74"/>
      <c r="H329" s="74"/>
      <c r="I329" s="74"/>
      <c r="J329" s="74"/>
      <c r="K329" s="74"/>
      <c r="L329" s="74"/>
      <c r="M329" s="74"/>
      <c r="N329" s="74"/>
      <c r="O329" s="74"/>
      <c r="P329" s="74"/>
      <c r="Q329" s="74"/>
      <c r="R329" s="74"/>
      <c r="S329" s="74"/>
      <c r="T329" s="74"/>
      <c r="U329" s="74"/>
      <c r="V329" s="74"/>
      <c r="W329" s="74"/>
      <c r="X329" s="74"/>
      <c r="Y329" s="74"/>
      <c r="Z329" s="74"/>
    </row>
    <row r="330" spans="1:26" ht="15.75" customHeight="1">
      <c r="A330" s="115"/>
      <c r="B330" s="115"/>
      <c r="C330" s="74"/>
      <c r="D330" s="116"/>
      <c r="E330" s="74"/>
      <c r="F330" s="74"/>
      <c r="G330" s="74"/>
      <c r="H330" s="74"/>
      <c r="I330" s="74"/>
      <c r="J330" s="74"/>
      <c r="K330" s="74"/>
      <c r="L330" s="74"/>
      <c r="M330" s="74"/>
      <c r="N330" s="74"/>
      <c r="O330" s="74"/>
      <c r="P330" s="74"/>
      <c r="Q330" s="74"/>
      <c r="R330" s="74"/>
      <c r="S330" s="74"/>
      <c r="T330" s="74"/>
      <c r="U330" s="74"/>
      <c r="V330" s="74"/>
      <c r="W330" s="74"/>
      <c r="X330" s="74"/>
      <c r="Y330" s="74"/>
      <c r="Z330" s="74"/>
    </row>
    <row r="331" spans="1:26" ht="15.75" customHeight="1">
      <c r="A331" s="115"/>
      <c r="B331" s="115"/>
      <c r="C331" s="74"/>
      <c r="D331" s="116"/>
      <c r="E331" s="74"/>
      <c r="F331" s="74"/>
      <c r="G331" s="74"/>
      <c r="H331" s="74"/>
      <c r="I331" s="74"/>
      <c r="J331" s="74"/>
      <c r="K331" s="74"/>
      <c r="L331" s="74"/>
      <c r="M331" s="74"/>
      <c r="N331" s="74"/>
      <c r="O331" s="74"/>
      <c r="P331" s="74"/>
      <c r="Q331" s="74"/>
      <c r="R331" s="74"/>
      <c r="S331" s="74"/>
      <c r="T331" s="74"/>
      <c r="U331" s="74"/>
      <c r="V331" s="74"/>
      <c r="W331" s="74"/>
      <c r="X331" s="74"/>
      <c r="Y331" s="74"/>
      <c r="Z331" s="74"/>
    </row>
    <row r="332" spans="1:26" ht="15.75" customHeight="1">
      <c r="A332" s="115"/>
      <c r="B332" s="115"/>
      <c r="C332" s="74"/>
      <c r="D332" s="116"/>
      <c r="E332" s="74"/>
      <c r="F332" s="74"/>
      <c r="G332" s="74"/>
      <c r="H332" s="74"/>
      <c r="I332" s="74"/>
      <c r="J332" s="74"/>
      <c r="K332" s="74"/>
      <c r="L332" s="74"/>
      <c r="M332" s="74"/>
      <c r="N332" s="74"/>
      <c r="O332" s="74"/>
      <c r="P332" s="74"/>
      <c r="Q332" s="74"/>
      <c r="R332" s="74"/>
      <c r="S332" s="74"/>
      <c r="T332" s="74"/>
      <c r="U332" s="74"/>
      <c r="V332" s="74"/>
      <c r="W332" s="74"/>
      <c r="X332" s="74"/>
      <c r="Y332" s="74"/>
      <c r="Z332" s="74"/>
    </row>
    <row r="333" spans="1:26" ht="15.75" customHeight="1">
      <c r="A333" s="115"/>
      <c r="B333" s="115"/>
      <c r="C333" s="74"/>
      <c r="D333" s="116"/>
      <c r="E333" s="74"/>
      <c r="F333" s="74"/>
      <c r="G333" s="74"/>
      <c r="H333" s="74"/>
      <c r="I333" s="74"/>
      <c r="J333" s="74"/>
      <c r="K333" s="74"/>
      <c r="L333" s="74"/>
      <c r="M333" s="74"/>
      <c r="N333" s="74"/>
      <c r="O333" s="74"/>
      <c r="P333" s="74"/>
      <c r="Q333" s="74"/>
      <c r="R333" s="74"/>
      <c r="S333" s="74"/>
      <c r="T333" s="74"/>
      <c r="U333" s="74"/>
      <c r="V333" s="74"/>
      <c r="W333" s="74"/>
      <c r="X333" s="74"/>
      <c r="Y333" s="74"/>
      <c r="Z333" s="74"/>
    </row>
    <row r="334" spans="1:26" ht="15.75" customHeight="1">
      <c r="A334" s="115"/>
      <c r="B334" s="115"/>
      <c r="C334" s="74"/>
      <c r="D334" s="116"/>
      <c r="E334" s="74"/>
      <c r="F334" s="74"/>
      <c r="G334" s="74"/>
      <c r="H334" s="74"/>
      <c r="I334" s="74"/>
      <c r="J334" s="74"/>
      <c r="K334" s="74"/>
      <c r="L334" s="74"/>
      <c r="M334" s="74"/>
      <c r="N334" s="74"/>
      <c r="O334" s="74"/>
      <c r="P334" s="74"/>
      <c r="Q334" s="74"/>
      <c r="R334" s="74"/>
      <c r="S334" s="74"/>
      <c r="T334" s="74"/>
      <c r="U334" s="74"/>
      <c r="V334" s="74"/>
      <c r="W334" s="74"/>
      <c r="X334" s="74"/>
      <c r="Y334" s="74"/>
      <c r="Z334" s="74"/>
    </row>
    <row r="335" spans="1:26" ht="15.75" customHeight="1">
      <c r="A335" s="115"/>
      <c r="B335" s="115"/>
      <c r="C335" s="74"/>
      <c r="D335" s="116"/>
      <c r="E335" s="74"/>
      <c r="F335" s="74"/>
      <c r="G335" s="74"/>
      <c r="H335" s="74"/>
      <c r="I335" s="74"/>
      <c r="J335" s="74"/>
      <c r="K335" s="74"/>
      <c r="L335" s="74"/>
      <c r="M335" s="74"/>
      <c r="N335" s="74"/>
      <c r="O335" s="74"/>
      <c r="P335" s="74"/>
      <c r="Q335" s="74"/>
      <c r="R335" s="74"/>
      <c r="S335" s="74"/>
      <c r="T335" s="74"/>
      <c r="U335" s="74"/>
      <c r="V335" s="74"/>
      <c r="W335" s="74"/>
      <c r="X335" s="74"/>
      <c r="Y335" s="74"/>
      <c r="Z335" s="74"/>
    </row>
    <row r="336" spans="1:26" ht="15.75" customHeight="1">
      <c r="A336" s="115"/>
      <c r="B336" s="115"/>
      <c r="C336" s="74"/>
      <c r="D336" s="116"/>
      <c r="E336" s="74"/>
      <c r="F336" s="74"/>
      <c r="G336" s="74"/>
      <c r="H336" s="74"/>
      <c r="I336" s="74"/>
      <c r="J336" s="74"/>
      <c r="K336" s="74"/>
      <c r="L336" s="74"/>
      <c r="M336" s="74"/>
      <c r="N336" s="74"/>
      <c r="O336" s="74"/>
      <c r="P336" s="74"/>
      <c r="Q336" s="74"/>
      <c r="R336" s="74"/>
      <c r="S336" s="74"/>
      <c r="T336" s="74"/>
      <c r="U336" s="74"/>
      <c r="V336" s="74"/>
      <c r="W336" s="74"/>
      <c r="X336" s="74"/>
      <c r="Y336" s="74"/>
      <c r="Z336" s="74"/>
    </row>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customSheetViews>
    <customSheetView guid="{7B1207D6-64E3-480D-84FC-22E9B555ABE0}" filter="1" showAutoFilter="1">
      <pageMargins left="0.7" right="0.7" top="0.75" bottom="0.75" header="0.3" footer="0.3"/>
      <autoFilter ref="A3:Z136" xr:uid="{30221E7A-0791-4489-AC76-5EFF8045774A}"/>
      <extLst>
        <ext uri="GoogleSheetsCustomDataVersion1">
          <go:sheetsCustomData xmlns:go="http://customooxmlschemas.google.com/" filterViewId="943923255"/>
        </ext>
      </extLst>
    </customSheetView>
    <customSheetView guid="{F49106C4-176D-43CD-80B3-0681A8E4FB7F}" filter="1" showAutoFilter="1">
      <pageMargins left="0.7" right="0.7" top="0.75" bottom="0.75" header="0.3" footer="0.3"/>
      <autoFilter ref="A3:Z136" xr:uid="{8AB389D6-3F72-49B1-B573-CBB2E483975C}"/>
      <extLst>
        <ext uri="GoogleSheetsCustomDataVersion1">
          <go:sheetsCustomData xmlns:go="http://customooxmlschemas.google.com/" filterViewId="1237725212"/>
        </ext>
      </extLst>
    </customSheetView>
  </customSheetViews>
  <mergeCells count="18">
    <mergeCell ref="A116:A136"/>
    <mergeCell ref="B116:B136"/>
    <mergeCell ref="C116:C129"/>
    <mergeCell ref="C130:C136"/>
    <mergeCell ref="C27:C43"/>
    <mergeCell ref="C44:C57"/>
    <mergeCell ref="A58:A115"/>
    <mergeCell ref="B58:B115"/>
    <mergeCell ref="C58:C76"/>
    <mergeCell ref="C77:C99"/>
    <mergeCell ref="C100:C115"/>
    <mergeCell ref="A1:Q1"/>
    <mergeCell ref="A2:C2"/>
    <mergeCell ref="D2:H2"/>
    <mergeCell ref="I2:Q2"/>
    <mergeCell ref="A4:A57"/>
    <mergeCell ref="B4:B57"/>
    <mergeCell ref="C4:C26"/>
  </mergeCells>
  <hyperlinks>
    <hyperlink ref="O14" r:id="rId1" xr:uid="{00000000-0004-0000-0100-000000000000}"/>
    <hyperlink ref="O15" r:id="rId2" xr:uid="{00000000-0004-0000-0100-000001000000}"/>
    <hyperlink ref="O45" r:id="rId3" xr:uid="{00000000-0004-0000-0100-000002000000}"/>
    <hyperlink ref="O48" r:id="rId4" xr:uid="{00000000-0004-0000-0100-000003000000}"/>
    <hyperlink ref="M51" r:id="rId5" xr:uid="{00000000-0004-0000-0100-000004000000}"/>
    <hyperlink ref="O51" r:id="rId6" xr:uid="{00000000-0004-0000-0100-000005000000}"/>
    <hyperlink ref="M52" r:id="rId7" xr:uid="{00000000-0004-0000-0100-000006000000}"/>
    <hyperlink ref="O52" r:id="rId8" xr:uid="{00000000-0004-0000-0100-000007000000}"/>
    <hyperlink ref="M53" r:id="rId9" xr:uid="{00000000-0004-0000-0100-000008000000}"/>
    <hyperlink ref="O53" r:id="rId10" xr:uid="{00000000-0004-0000-0100-000009000000}"/>
    <hyperlink ref="O54" r:id="rId11" xr:uid="{00000000-0004-0000-0100-00000A000000}"/>
    <hyperlink ref="O55" r:id="rId12" xr:uid="{00000000-0004-0000-0100-00000B000000}"/>
    <hyperlink ref="P73" r:id="rId13" xr:uid="{00000000-0004-0000-0100-00000C000000}"/>
    <hyperlink ref="M103" r:id="rId14" xr:uid="{00000000-0004-0000-0100-00000D000000}"/>
    <hyperlink ref="I110" r:id="rId15" xr:uid="{00000000-0004-0000-0100-00000E000000}"/>
  </hyperlinks>
  <printOptions horizontalCentered="1" gridLines="1"/>
  <pageMargins left="0.25" right="0.25" top="0.75" bottom="0.75" header="0" footer="0"/>
  <pageSetup paperSize="9" scale="55" orientation="landscape" cellComments="atEnd"/>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Mapeo resultados (indicadores)</vt:lpstr>
      <vt:lpstr>Seguimiento actividades-PA 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Taty Rodríguez M</dc:creator>
  <cp:lastModifiedBy>Yina Alejandra Fonseca Gomez</cp:lastModifiedBy>
  <dcterms:created xsi:type="dcterms:W3CDTF">2020-06-26T14:42:20Z</dcterms:created>
  <dcterms:modified xsi:type="dcterms:W3CDTF">2024-12-09T16:33:15Z</dcterms:modified>
</cp:coreProperties>
</file>