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mc:AlternateContent xmlns:mc="http://schemas.openxmlformats.org/markup-compatibility/2006">
    <mc:Choice Requires="x15">
      <x15ac:absPath xmlns:x15ac="http://schemas.microsoft.com/office/spreadsheetml/2010/11/ac" url="C:\Users\yfonsecag.UBPD\Downloads\seguimientos plana de acción\2019\"/>
    </mc:Choice>
  </mc:AlternateContent>
  <xr:revisionPtr revIDLastSave="0" documentId="13_ncr:1_{66926F3B-DD77-47A0-BC99-8CB0209C3AB7}" xr6:coauthVersionLast="47" xr6:coauthVersionMax="47" xr10:uidLastSave="{00000000-0000-0000-0000-000000000000}"/>
  <bookViews>
    <workbookView xWindow="20370" yWindow="-120" windowWidth="29040" windowHeight="15840" tabRatio="839" activeTab="1" xr2:uid="{00000000-000D-0000-FFFF-FFFF00000000}"/>
  </bookViews>
  <sheets>
    <sheet name="Convenciones de color" sheetId="12" r:id="rId1"/>
    <sheet name="Seguimiento Plan de Acción TR 2" sheetId="11" r:id="rId2"/>
  </sheets>
  <definedNames>
    <definedName name="_xlnm._FilterDatabase" localSheetId="1" hidden="1">'Seguimiento Plan de Acción TR 2'!$A$3:$S$333</definedName>
    <definedName name="_xlnm.Print_Area" localSheetId="1">'Seguimiento Plan de Acción TR 2'!$A$1:$L$333</definedName>
    <definedName name="_xlnm.Print_Titles" localSheetId="1">'Seguimiento Plan de Acción TR 2'!$3:$3</definedName>
    <definedName name="Z_0C4E3B15_B828_4253_80DF_1C930F5FC7EA_.wvu.FilterData" localSheetId="1" hidden="1">'Seguimiento Plan de Acción TR 2'!$A$3:$L$333</definedName>
    <definedName name="Z_19AD3EB2_D679_48BA_A52C_94D50EAE424F_.wvu.FilterData" localSheetId="1" hidden="1">'Seguimiento Plan de Acción TR 2'!$A$3:$L$333</definedName>
    <definedName name="Z_1F2D324F_AD71_4D3C_8E52_8D06443C5ECD_.wvu.FilterData" localSheetId="1" hidden="1">'Seguimiento Plan de Acción TR 2'!$A$3:$L$333</definedName>
    <definedName name="Z_210C768B_38E4_4D2C_8149_F4A32F21E0EE_.wvu.Cols" localSheetId="1" hidden="1">'Seguimiento Plan de Acción TR 2'!$K:$L</definedName>
    <definedName name="Z_210C768B_38E4_4D2C_8149_F4A32F21E0EE_.wvu.FilterData" localSheetId="1" hidden="1">'Seguimiento Plan de Acción TR 2'!$A$3:$S$333</definedName>
    <definedName name="Z_210C768B_38E4_4D2C_8149_F4A32F21E0EE_.wvu.PrintArea" localSheetId="1" hidden="1">'Seguimiento Plan de Acción TR 2'!$A$1:$L$333</definedName>
    <definedName name="Z_210C768B_38E4_4D2C_8149_F4A32F21E0EE_.wvu.PrintTitles" localSheetId="1" hidden="1">'Seguimiento Plan de Acción TR 2'!$3:$3</definedName>
    <definedName name="Z_210C768B_38E4_4D2C_8149_F4A32F21E0EE_.wvu.Rows" localSheetId="1" hidden="1">'Seguimiento Plan de Acción TR 2'!#REF!</definedName>
    <definedName name="Z_41BB6028_7984_42DF_9893_73ADF68B5878_.wvu.FilterData" localSheetId="1" hidden="1">'Seguimiento Plan de Acción TR 2'!$A$3:$L$333</definedName>
    <definedName name="Z_85D7DEF3_4168_4539_9E03_35993795635A_.wvu.Cols" localSheetId="1" hidden="1">'Seguimiento Plan de Acción TR 2'!$A:$B,'Seguimiento Plan de Acción TR 2'!$E:$F,'Seguimiento Plan de Acción TR 2'!$K:$L</definedName>
    <definedName name="Z_85D7DEF3_4168_4539_9E03_35993795635A_.wvu.FilterData" localSheetId="1" hidden="1">'Seguimiento Plan de Acción TR 2'!$A$3:$L$333</definedName>
    <definedName name="Z_85D7DEF3_4168_4539_9E03_35993795635A_.wvu.PrintArea" localSheetId="1" hidden="1">'Seguimiento Plan de Acción TR 2'!$A$1:$L$333</definedName>
    <definedName name="Z_85D7DEF3_4168_4539_9E03_35993795635A_.wvu.PrintTitles" localSheetId="1" hidden="1">'Seguimiento Plan de Acción TR 2'!$3:$3</definedName>
    <definedName name="Z_85D7DEF3_4168_4539_9E03_35993795635A_.wvu.Rows" localSheetId="1" hidden="1">'Seguimiento Plan de Acción TR 2'!#REF!</definedName>
    <definedName name="Z_9DBCB782_39B5_466D_A686_EB6262D16528_.wvu.FilterData" localSheetId="1" hidden="1">'Seguimiento Plan de Acción TR 2'!$A$3:$L$333</definedName>
    <definedName name="Z_A3F23D57_CC1E_4DF4_9DA8_CF538210FE4F_.wvu.FilterData" localSheetId="1" hidden="1">'Seguimiento Plan de Acción TR 2'!$A$3:$L$333</definedName>
    <definedName name="Z_B854DAB7_C232_40B9_8923_BB31D3B04925_.wvu.FilterData" localSheetId="1" hidden="1">'Seguimiento Plan de Acción TR 2'!$A$3:$L$333</definedName>
    <definedName name="Z_D7DA41A1_2E36_41DF_B1FF_4ACC1F9E5E8F_.wvu.FilterData" localSheetId="1" hidden="1">'Seguimiento Plan de Acción TR 2'!$A$3:$L$333</definedName>
    <definedName name="Z_F3FE2E25_EE6D_4DA3_9970_2EF847DD5D8E_.wvu.FilterData" localSheetId="1" hidden="1">'Seguimiento Plan de Acción TR 2'!$A$3:$L$333</definedName>
    <definedName name="Z_FB1E2891_2A33_44CA_9506_1229A0319D8A_.wvu.Cols" localSheetId="1" hidden="1">'Seguimiento Plan de Acción TR 2'!$A:$C,'Seguimiento Plan de Acción TR 2'!$F:$I,'Seguimiento Plan de Acción TR 2'!$K:$L</definedName>
    <definedName name="Z_FB1E2891_2A33_44CA_9506_1229A0319D8A_.wvu.FilterData" localSheetId="1" hidden="1">'Seguimiento Plan de Acción TR 2'!$A$3:$S$333</definedName>
    <definedName name="Z_FB1E2891_2A33_44CA_9506_1229A0319D8A_.wvu.PrintArea" localSheetId="1" hidden="1">'Seguimiento Plan de Acción TR 2'!$A$1:$L$333</definedName>
    <definedName name="Z_FB1E2891_2A33_44CA_9506_1229A0319D8A_.wvu.PrintTitles" localSheetId="1" hidden="1">'Seguimiento Plan de Acción TR 2'!$3:$3</definedName>
    <definedName name="Z_FB1E2891_2A33_44CA_9506_1229A0319D8A_.wvu.Rows" localSheetId="1" hidden="1">'Seguimiento Plan de Acción TR 2'!#REF!</definedName>
    <definedName name="Z_FE9D7E1F_30D6_427C_BF8F_CF4F784BAD91_.wvu.FilterData" localSheetId="1" hidden="1">'Seguimiento Plan de Acción TR 2'!$A$3:$L$333</definedName>
  </definedNames>
  <calcPr calcId="191029"/>
  <customWorkbookViews>
    <customWorkbookView name="Parra Cristancho Sandra Patricia - Vista personalizada" guid="{FB1E2891-2A33-44CA-9506-1229A0319D8A}" mergeInterval="0" personalView="1" maximized="1" xWindow="-8" yWindow="-8" windowWidth="1936" windowHeight="1056" tabRatio="839" activeSheetId="11"/>
    <customWorkbookView name="Tatiana Rodríguez Maldonado - Vista personalizada" guid="{85D7DEF3-4168-4539-9E03-35993795635A}" mergeInterval="0" personalView="1" maximized="1" xWindow="-8" yWindow="-8" windowWidth="1936" windowHeight="1056" tabRatio="839" activeSheetId="11"/>
    <customWorkbookView name="cristian leonardo mendez ruiz - Vista personalizada" guid="{210C768B-38E4-4D2C-8149-F4A32F21E0EE}" autoUpdate="1" mergeInterval="5" personalView="1" maximized="1" xWindow="-8" yWindow="-8" windowWidth="1936" windowHeight="1056" tabRatio="839" activeSheetId="11"/>
  </customWorkbookViews>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P76" i="11" l="1"/>
  <c r="P81" i="11"/>
  <c r="Q179" i="11"/>
  <c r="P302" i="11"/>
  <c r="P4" i="11"/>
  <c r="P133" i="11"/>
  <c r="P126" i="11"/>
  <c r="P171" i="11"/>
  <c r="P151" i="11"/>
  <c r="Q129" i="11"/>
  <c r="P197" i="11"/>
  <c r="P64" i="11"/>
  <c r="Q166" i="11"/>
  <c r="P166" i="11"/>
  <c r="Q156" i="11"/>
  <c r="P156" i="11"/>
  <c r="Q154" i="11"/>
  <c r="P154" i="11"/>
  <c r="Q146" i="11"/>
  <c r="P146" i="11"/>
  <c r="Q133" i="11"/>
  <c r="P129" i="11"/>
  <c r="Q97" i="11"/>
  <c r="P97" i="11"/>
  <c r="Q95" i="11"/>
  <c r="P95" i="11"/>
  <c r="Q88" i="11"/>
  <c r="P88" i="11"/>
  <c r="P175" i="11"/>
  <c r="Q171" i="11"/>
  <c r="Q151" i="11"/>
  <c r="P143" i="11"/>
  <c r="Q140" i="11"/>
  <c r="P140" i="11"/>
  <c r="Q126" i="11"/>
  <c r="Q122" i="11"/>
  <c r="P122" i="11"/>
  <c r="Q64" i="11"/>
  <c r="Q113" i="11"/>
  <c r="P113" i="11"/>
  <c r="P320" i="11"/>
  <c r="P306" i="11"/>
  <c r="P108" i="11"/>
  <c r="P104" i="11"/>
  <c r="P224" i="11"/>
  <c r="P185" i="11"/>
  <c r="Q175" i="11"/>
  <c r="Q143" i="11"/>
  <c r="Q14" i="11"/>
  <c r="P14" i="11"/>
  <c r="Q32" i="11"/>
  <c r="Q20" i="11"/>
  <c r="P32" i="11"/>
  <c r="P20" i="11"/>
  <c r="P269" i="11"/>
  <c r="Q269" i="11"/>
  <c r="Q59" i="11"/>
  <c r="P59" i="11"/>
  <c r="Q53" i="11"/>
  <c r="P53" i="11"/>
  <c r="P47" i="11"/>
  <c r="Q44" i="11"/>
  <c r="P44" i="11"/>
  <c r="P36" i="11"/>
  <c r="P9" i="11"/>
  <c r="Q329" i="11"/>
  <c r="P329" i="11"/>
  <c r="Q327" i="11"/>
  <c r="P327" i="11"/>
  <c r="Q324" i="11"/>
  <c r="Q322" i="11"/>
  <c r="P322" i="11"/>
  <c r="Q316" i="11"/>
  <c r="P316" i="11"/>
  <c r="P314" i="11"/>
  <c r="Q308" i="11"/>
  <c r="P308" i="11"/>
  <c r="Q298" i="11"/>
  <c r="P298" i="11"/>
  <c r="P295" i="11"/>
  <c r="Q292" i="11"/>
  <c r="P292" i="11"/>
  <c r="Q289" i="11"/>
  <c r="P289" i="11"/>
  <c r="Q104" i="11"/>
  <c r="P285" i="11"/>
  <c r="Q285" i="11"/>
  <c r="Q275" i="11"/>
  <c r="P275" i="11"/>
  <c r="Q4" i="11"/>
  <c r="Q331" i="11"/>
  <c r="P331" i="11"/>
  <c r="P324" i="11"/>
  <c r="Q314" i="11"/>
  <c r="Q281" i="11"/>
  <c r="P281" i="11"/>
  <c r="Q279" i="11"/>
  <c r="P279" i="11"/>
  <c r="Q277" i="11"/>
  <c r="P277" i="11"/>
  <c r="Q263" i="11"/>
  <c r="P263" i="11"/>
  <c r="Q256" i="11"/>
  <c r="P256" i="11"/>
  <c r="Q249" i="11"/>
  <c r="P249" i="11"/>
  <c r="Q243" i="11"/>
  <c r="P243" i="11"/>
  <c r="Q238" i="11"/>
  <c r="P238" i="11"/>
  <c r="Q232" i="11"/>
  <c r="P232" i="11"/>
  <c r="Q224" i="11"/>
  <c r="Q220" i="11"/>
  <c r="P220" i="11"/>
  <c r="Q215" i="11"/>
  <c r="P215" i="11"/>
  <c r="Q185" i="11"/>
  <c r="P179" i="11"/>
  <c r="Q173" i="11"/>
  <c r="P173" i="11"/>
  <c r="Q162" i="11"/>
  <c r="P162" i="11"/>
  <c r="Q148" i="11"/>
  <c r="P148" i="11"/>
  <c r="Q108" i="11"/>
  <c r="Q92" i="11"/>
  <c r="P92" i="11"/>
  <c r="Q76" i="11"/>
  <c r="Q56" i="11"/>
  <c r="P56" i="11"/>
  <c r="Q27" i="11"/>
  <c r="P27" i="11"/>
  <c r="Q9"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cristian leonardo mendez ruiz</author>
  </authors>
  <commentList>
    <comment ref="P59" authorId="0" shapeId="0" xr:uid="{00000000-0006-0000-0B00-000001000000}">
      <text>
        <r>
          <rPr>
            <b/>
            <sz val="9"/>
            <color indexed="81"/>
            <rFont val="Tahoma"/>
            <family val="2"/>
          </rPr>
          <t xml:space="preserve">Victoria Temprana
</t>
        </r>
      </text>
    </comment>
    <comment ref="P126" authorId="0" shapeId="0" xr:uid="{00000000-0006-0000-0B00-000002000000}">
      <text>
        <r>
          <rPr>
            <b/>
            <sz val="9"/>
            <color indexed="81"/>
            <rFont val="Tahoma"/>
            <family val="2"/>
          </rPr>
          <t>Victoria Temprana</t>
        </r>
      </text>
    </comment>
  </commentList>
</comments>
</file>

<file path=xl/sharedStrings.xml><?xml version="1.0" encoding="utf-8"?>
<sst xmlns="http://schemas.openxmlformats.org/spreadsheetml/2006/main" count="1696" uniqueCount="883">
  <si>
    <t>AREA DE EFECTIVIDAD</t>
  </si>
  <si>
    <t>OBJETIVO ESTRATÉGICO</t>
  </si>
  <si>
    <t>ESTRATEGIA</t>
  </si>
  <si>
    <t>RESPONSABLE</t>
  </si>
  <si>
    <t>LÍNEA BASE</t>
  </si>
  <si>
    <t>PROCESO</t>
  </si>
  <si>
    <t>Elegir los métodos a aplicar</t>
  </si>
  <si>
    <t>No de prospecciones realizadas</t>
  </si>
  <si>
    <t>Plan de capacitación</t>
  </si>
  <si>
    <t>No de cuerpos recuperados</t>
  </si>
  <si>
    <t>4 cuerpos recuperados en el año 2019</t>
  </si>
  <si>
    <t>100% de procesos de identificación monitoreados en el año 2019</t>
  </si>
  <si>
    <t>Porcentaje de procesos de identificación monitoreados</t>
  </si>
  <si>
    <t>Conocer proceso de identificación del Instituto Nacional de Medicina Legal y Ciencias Forenses.</t>
  </si>
  <si>
    <t>Plan de monitoreo del proceso de identificación</t>
  </si>
  <si>
    <t>Subdirección Administrativa y Financiera</t>
  </si>
  <si>
    <t>Oficina Asesora de Comunicaciones y Pedagogía</t>
  </si>
  <si>
    <t>Disponibilidad de conocimiento y buenas prácticas</t>
  </si>
  <si>
    <t>% de ejecución del plan de estudios e investigaciones</t>
  </si>
  <si>
    <t>Oficina de Gestión del Conocimiento</t>
  </si>
  <si>
    <t>Solidez administrativa</t>
  </si>
  <si>
    <t>Secretaría General</t>
  </si>
  <si>
    <t>Cultura de transparencia</t>
  </si>
  <si>
    <t>Eficiencia presupuestal</t>
  </si>
  <si>
    <t>% recursos ejecutados</t>
  </si>
  <si>
    <t>90% recursos ejecutados a 31 de diciembre de 2019</t>
  </si>
  <si>
    <t>Disponibilidad de recursos técnicos y financieros</t>
  </si>
  <si>
    <t># de proyectos de cooperación internacional aprobados</t>
  </si>
  <si>
    <t>Cooperación internacional</t>
  </si>
  <si>
    <t>Eficiencia de proyectos de cooperación</t>
  </si>
  <si>
    <t>% de servidores capacitados</t>
  </si>
  <si>
    <t>Plan para uso y apropiación de herramientas colaborativas</t>
  </si>
  <si>
    <t>% activos de información asegurados</t>
  </si>
  <si>
    <t>100% de activos de información críticos asegurados</t>
  </si>
  <si>
    <t>Establecer marco de referencia</t>
  </si>
  <si>
    <t>% de disponibilidad de servicios TI</t>
  </si>
  <si>
    <t>Identificar servicios de TI requeridos</t>
  </si>
  <si>
    <t>Identificar puntos de encuentro (eficiencia)</t>
  </si>
  <si>
    <t>Identificar campos de acción y responsables</t>
  </si>
  <si>
    <t>Realizar estudios técnicos</t>
  </si>
  <si>
    <t>Elaborar plan de necesidades</t>
  </si>
  <si>
    <t>Establecer prioridades</t>
  </si>
  <si>
    <t>Elaborar plan de adquisiciones</t>
  </si>
  <si>
    <t>Identificar líneas estratégicas</t>
  </si>
  <si>
    <t>100% Fase I del plan ejecutada</t>
  </si>
  <si>
    <t>Socializar beneficios</t>
  </si>
  <si>
    <t>Socializar avance y casos de éxito</t>
  </si>
  <si>
    <t>Medir avance</t>
  </si>
  <si>
    <t>Elaborar plan de implementación por fases</t>
  </si>
  <si>
    <t xml:space="preserve">Nuevas tecnologías de información </t>
  </si>
  <si>
    <t>2 herramientas de apoyo a la gestión de información identificadas y probadas</t>
  </si>
  <si>
    <t>Identificar necesidades de captura, procesamiento y análisis de información</t>
  </si>
  <si>
    <t>Diseñar y ejecutar pruebas de concepto</t>
  </si>
  <si>
    <t>Analizar resultados</t>
  </si>
  <si>
    <t>Seleccionar herramientas</t>
  </si>
  <si>
    <t>Sistema de seguimiento y evaluación de objetivos</t>
  </si>
  <si>
    <t>Acompañamiento técnico en la formulación de planes.</t>
  </si>
  <si>
    <t>Plan de trabajo</t>
  </si>
  <si>
    <t>100% instrumentos implementados en el 2019</t>
  </si>
  <si>
    <t>Mecanismos de obtención de información actualizada</t>
  </si>
  <si>
    <t>Metodología de rendición de cuentas</t>
  </si>
  <si>
    <t>Oficina Asesora de Planeación</t>
  </si>
  <si>
    <t>Identificar métodos de análisis y herramientas a utilizar por estudio</t>
  </si>
  <si>
    <t>% de servidores de la Unidad que utiliza herramientas colaborativas</t>
  </si>
  <si>
    <t>Establecer principios de uso de TIC.</t>
  </si>
  <si>
    <t>Subdirección de Gestión Humana</t>
  </si>
  <si>
    <t>FECHA DE INICIO
(DD-MM-AAAA)</t>
  </si>
  <si>
    <t>FECHA DE TERMINACIÓN
(DD-MM-AAAA)</t>
  </si>
  <si>
    <t>ACTIVIDADES (ACCIONES CLAVES)</t>
  </si>
  <si>
    <t xml:space="preserve">Implementar la herramienta de medición </t>
  </si>
  <si>
    <t xml:space="preserve">Estrategia de Cooperación Internacional </t>
  </si>
  <si>
    <t>Definir la estrategia de cooperación internacional de la UBPD</t>
  </si>
  <si>
    <t>Realizar acompañamiento para la formulación de proyectos a los equipos técnicos de la UBPD</t>
  </si>
  <si>
    <t xml:space="preserve">Presentar los proyectos </t>
  </si>
  <si>
    <t>80% de los recursos de cooperación internacional ejecutados al finalizar 2019</t>
  </si>
  <si>
    <t xml:space="preserve"># de acuerdos de cooperación técnica suscritos </t>
  </si>
  <si>
    <t xml:space="preserve">Plan de posicionamiento internacional </t>
  </si>
  <si>
    <t>Realizar el seguimiento a las acciones de mejora</t>
  </si>
  <si>
    <t>Realizar la socialización de la metodología</t>
  </si>
  <si>
    <t>% de instrumentos de rendición de cuentas implementados</t>
  </si>
  <si>
    <t>Diseñar los mecanismos de obtención de información</t>
  </si>
  <si>
    <t>Presentar de informes narrativos y financieros de proyecto</t>
  </si>
  <si>
    <t>Realizar seguimiento a la implementación de propuestas de ajuste</t>
  </si>
  <si>
    <t>Plan de utilización de bienes y servicios</t>
  </si>
  <si>
    <t xml:space="preserve">Elaborar plan seguridad informática </t>
  </si>
  <si>
    <t xml:space="preserve">Implementar plan seguridad informática </t>
  </si>
  <si>
    <t>Estrategia y Gobierno de TI efectivo</t>
  </si>
  <si>
    <t>% de ejecución del plan de implementación</t>
  </si>
  <si>
    <t>Plan de implementación modelo de estrategia y gobierno de TI</t>
  </si>
  <si>
    <t>Implementar primera fase del plan</t>
  </si>
  <si>
    <t>No. de herramientas probadas</t>
  </si>
  <si>
    <t>Realizar Talleres</t>
  </si>
  <si>
    <t>Elaborar instrumento para identificar necesidades</t>
  </si>
  <si>
    <t>31/03/2019</t>
  </si>
  <si>
    <t>30/06/2019</t>
  </si>
  <si>
    <t>Realizar las prospecciones</t>
  </si>
  <si>
    <t>31/12/2019</t>
  </si>
  <si>
    <t>Diagnosticar el conocimiento de los servidores</t>
  </si>
  <si>
    <t>Revisar el estado del arte en la prospección.</t>
  </si>
  <si>
    <t>Realizar reuniones con funcionarios UBPD para la realización del protocolo.</t>
  </si>
  <si>
    <t>Realizar las recuperaciones</t>
  </si>
  <si>
    <t>Realizar reuniones de funcionarios UBPD para la realización del protocolo.</t>
  </si>
  <si>
    <t>Elaborar el plan de recuperación evaluando y seleccionando el método.</t>
  </si>
  <si>
    <t>Ejecutar el plan de recuperación</t>
  </si>
  <si>
    <t>Establecer compromisos con el Instituto Nacional de Medicina Legal y Ciencias Forenses.</t>
  </si>
  <si>
    <t>Diseñar el procedimiento de monitoreo del proceso de identificación</t>
  </si>
  <si>
    <t>Implementar el procedimiento de monitoreo del proceso de identificación</t>
  </si>
  <si>
    <t>Validar las identificaciones</t>
  </si>
  <si>
    <t>No de acciones de impulso para la identificación</t>
  </si>
  <si>
    <t>Establecer una efectiva coordinación interinstitucional y con organizaciones de la sociedad civil, a fin de implementar acciones humanitarias y extrajudiciales de búsqueda de personas dadas por desaparecidas</t>
  </si>
  <si>
    <t>Lograr una efectiva gestión institucional que promueva el cumplimiento del mandato misional a través del desarrollo de procesos eficientes, transparentes y oportunos</t>
  </si>
  <si>
    <t>Consolidar metodologías de búsqueda humanitaria y extrajudicial de personas dadas por desaparecidas para el Estado colombiano, incorporando enfoques territorial, diferencial, étnico y de género</t>
  </si>
  <si>
    <t>Consolidar procesos participativos de búsqueda de personas desaparecidas, reconociendo las capacidades y necesidades de las víctimas, sus organizaciones y los pueblos étnicos</t>
  </si>
  <si>
    <t>Contribuir a la satisfacción de los derechos a la verdad y a la reparación de las víctimas, a través de la búsqueda, localización y, en los casos que sea posible, la recuperación, identificación y entrega digna o reencuentro</t>
  </si>
  <si>
    <t>Formular proyecto con algunas instituciones y organizaciones de acuerdo con necesidades urgentes de la UBPD.</t>
  </si>
  <si>
    <t>Elaborar modelo conceptual de registro y sistematización de los datos geográficos.</t>
  </si>
  <si>
    <t>Recolectar cartografía base y catastral.</t>
  </si>
  <si>
    <t>Construir capas de información geográfica útiles para la caracterización de sitios de desaparición de personas y disposición de cuerpos.</t>
  </si>
  <si>
    <t>Socializar el sistema de gestión para su implementación</t>
  </si>
  <si>
    <t>50% del sistema de gestión diseñado e implementado en el 2019</t>
  </si>
  <si>
    <t>Presentar alertas, propuestas de acciones de mejora e informes.</t>
  </si>
  <si>
    <t xml:space="preserve">% de ejecución en los proyectos de Inversión </t>
  </si>
  <si>
    <t xml:space="preserve">Acompañar la programación de recursos en los proyectos de inversión </t>
  </si>
  <si>
    <t>Implementar los mecanismos de obtención de Información.</t>
  </si>
  <si>
    <t>31/09/2019</t>
  </si>
  <si>
    <t xml:space="preserve">% de las actuaciones administrativas publicadas </t>
  </si>
  <si>
    <t>Organización Administrativa de la Planta de Personal.</t>
  </si>
  <si>
    <t>Emitir los actos administrativos para la consolidación de los grupos internos de trabajo</t>
  </si>
  <si>
    <t xml:space="preserve">Planes de Implementación </t>
  </si>
  <si>
    <t>01/02/219</t>
  </si>
  <si>
    <t xml:space="preserve">100% de las actuaciones administrativas publicadas </t>
  </si>
  <si>
    <t>Publicar los actos administrativos de carácter general</t>
  </si>
  <si>
    <t>Publicar los procesos de selección de personal</t>
  </si>
  <si>
    <t>Tablero de Control</t>
  </si>
  <si>
    <t>Definir metas de ejecución presupuestal</t>
  </si>
  <si>
    <t xml:space="preserve">Diseñar el tablero de control </t>
  </si>
  <si>
    <t>Realizar seguimiento y generar alertas</t>
  </si>
  <si>
    <t>Indice del PAC no utilizado</t>
  </si>
  <si>
    <t xml:space="preserve">Plan del servicio al ciudadano </t>
  </si>
  <si>
    <t>Bienes y servicios disponibles</t>
  </si>
  <si>
    <t xml:space="preserve">Procesos Financieros eficientes </t>
  </si>
  <si>
    <t>Servicio efectivo al ciudadano</t>
  </si>
  <si>
    <t>Información documental disponible</t>
  </si>
  <si>
    <t>Expedir el código de integridad e iniciar las actividades de socialización</t>
  </si>
  <si>
    <t>% de avance en el diseño e implementación del Sistema de Control Interno</t>
  </si>
  <si>
    <t>Oficina de Control Interno</t>
  </si>
  <si>
    <t>Sistema de Control Interno implementado</t>
  </si>
  <si>
    <t>Establecer las medidas a realizar para la mitigación de los riesgos antijurídicos. La medida hace referencia a (qué hacer).</t>
  </si>
  <si>
    <t>Determinar el mecanismo idóneo para hacer efectiva la medida. El mecanismo se refiere a (cómo hacerlo).</t>
  </si>
  <si>
    <t>Oficina Asesora Jurídica</t>
  </si>
  <si>
    <t>Realizar priorización del riesgo(s) que va a ser objeto del plan de acción.</t>
  </si>
  <si>
    <t>Realizar la formulación de indicadores de gestión, resultado e impacto de la Política de Prevención.</t>
  </si>
  <si>
    <t xml:space="preserve">Realizar los seguimientos de ley </t>
  </si>
  <si>
    <t>Concertar con la CEV una ruta de intercambio de información</t>
  </si>
  <si>
    <t xml:space="preserve">Elaborar primera versión de protocolo de intercambio de información. </t>
  </si>
  <si>
    <t>% de avance en el diseño e implementación de los mecanismos de planeación y seguimiento a la operación misional de las áreas a cargo de la subdirección técnica y territorial</t>
  </si>
  <si>
    <t>31//12/2019</t>
  </si>
  <si>
    <t xml:space="preserve">% de avance en la conformación de equipos territoriales de la UBPD. </t>
  </si>
  <si>
    <t>% de avance en la formulación participativa de documento sobre enfoque territorial de la UBPD</t>
  </si>
  <si>
    <t>Plan Estratégico de Comunicaciones y Pedagogía</t>
  </si>
  <si>
    <t>Desarrollar los contenidos, diseñar, diagramar, imprimir y difundir las piezas impresas de la Oficina Asesora de Comunicaciones y Pedagogía.</t>
  </si>
  <si>
    <t>Protocolo intercambio de información CEV -UBPD diseñado</t>
  </si>
  <si>
    <t xml:space="preserve">Plan operativo de las áreas misionales a cargo de la subdirección. </t>
  </si>
  <si>
    <t xml:space="preserve">Mecanismos para la aprobación de planes regionales de búsqueda </t>
  </si>
  <si>
    <t>30-06-2019</t>
  </si>
  <si>
    <t xml:space="preserve">Reencuentros que incorporan enfoques diferenciales, género y psicosocial </t>
  </si>
  <si>
    <t>Diseñar lineamientos de reencuentros con enfoques diferenciales, género y psicosocial</t>
  </si>
  <si>
    <t xml:space="preserve">Entregas dignas que incorporan enfoques diferenciales, género y psicosocial </t>
  </si>
  <si>
    <t>Diseñar lineamientos de entregas dignas con enfoques diferenciales, género y psicosocial</t>
  </si>
  <si>
    <t>3 proyectos de cooperación financiera aprobados a diciembre de 2019</t>
  </si>
  <si>
    <t xml:space="preserve">4 acuerdos de cooperación técnica suscritos </t>
  </si>
  <si>
    <t>Realizar seguimiento de los compromisos adquiridos durante las giras.</t>
  </si>
  <si>
    <t>Realizar firmas de memorandum o acuerdos de entendimiento para asistencia técnica con organismos internacionales.</t>
  </si>
  <si>
    <t xml:space="preserve">Identificar herramientas de seguimiento y evaluación de proyectos </t>
  </si>
  <si>
    <t>Información disponible y segura para la búsqueda</t>
  </si>
  <si>
    <t xml:space="preserve">Protección y confidencialidad de la información. </t>
  </si>
  <si>
    <t xml:space="preserve">Diseñar protocolos para garantizar la protección y confidencialidad de la información. </t>
  </si>
  <si>
    <t>Diseñar Plan de Monitoreo.</t>
  </si>
  <si>
    <t xml:space="preserve">Inventario y organización de información de otras instituciones y de organizaciones. </t>
  </si>
  <si>
    <t>Gestionar y formalizar acceso a la información de otras instituciones y organizaciones.</t>
  </si>
  <si>
    <t xml:space="preserve">Plan Nacional de Búsqueda formulado </t>
  </si>
  <si>
    <t>1 Plan Nacional de Búsqueda formulado</t>
  </si>
  <si>
    <t xml:space="preserve">Elaborar documento con análisis de información disponible de mapeos nacionales de desapariciones ocurridas en el contexto y en razón del conflicto armado. </t>
  </si>
  <si>
    <t>Sistematizar insumos escritos realizados por las organizaciones</t>
  </si>
  <si>
    <t>Encuentros con autoridades de pueblos étnicos sobre Plan Nacional de Búsqueda</t>
  </si>
  <si>
    <t>Preparar y realizar 3 encuentros con autoridades de pueblos étnicos sobre Plan Nacional de Búsqueda.</t>
  </si>
  <si>
    <t>Realizar memorias de 3 encuentros con autoridades de pueblos étnicos sobre Plan Nacional de Búsqueda</t>
  </si>
  <si>
    <t>Redactar propuesta de Plan Nacional de Búsqueda y ponerlo en consideración de Direcciones Técnicas, Subdirección General y Dirección General</t>
  </si>
  <si>
    <t>Incorporar ajustes a propuesta de Plan Nacional de Búsqueda y entregar a Dirección General</t>
  </si>
  <si>
    <t>% de información sistematizada.</t>
  </si>
  <si>
    <t xml:space="preserve">60% de información recolectada sistematizada y centralizada. </t>
  </si>
  <si>
    <t xml:space="preserve">Diseñar herramientas de recolección de información primaria. </t>
  </si>
  <si>
    <t xml:space="preserve">Implementar herramientas de recolección de información primaria. </t>
  </si>
  <si>
    <t>Subdirección de Gestión de la Información para la Búsqueda</t>
  </si>
  <si>
    <t xml:space="preserve">Elaborar diagnóstico sobre calidad de información disponible en bases de datos de otras instituciones. </t>
  </si>
  <si>
    <t>Elaborar propuesta conceptual de variables (modelo entidad-relación) para sistema de información.</t>
  </si>
  <si>
    <t xml:space="preserve">Registrar la información primaria y secundaria recibida por la UBPD en los instrumentos diseñados. </t>
  </si>
  <si>
    <t xml:space="preserve">Realizar control de calidad de los registros de información primaria y secundaria. </t>
  </si>
  <si>
    <t>31/12/20019</t>
  </si>
  <si>
    <t xml:space="preserve"># de documentos sobre el universo de personas dadas por desaparecidas en el contexto y en razón del conflicto armado elaborados. </t>
  </si>
  <si>
    <t xml:space="preserve">Elaborar propuesta de metodología a partir de sistematizaciones realizadas por otras instituciones y organizaciones. </t>
  </si>
  <si>
    <t xml:space="preserve">Revisar y ajustar metodología. </t>
  </si>
  <si>
    <t xml:space="preserve">Valorar subregistro de información. </t>
  </si>
  <si>
    <t xml:space="preserve">Elaborar documento de avance sobre el establecimiento del universo de personas dadas por desaparecidas en el contexto y en razón del conflicto armado. </t>
  </si>
  <si>
    <t>1/11/20019</t>
  </si>
  <si>
    <t xml:space="preserve"># de documentos sobre el registro nacional de fosas, cementerios ilegales y sepulturas elaborados. </t>
  </si>
  <si>
    <t xml:space="preserve">1 documento sobre el registro nacional de fosas, cementerios ilegales y sepulturas elaborado. </t>
  </si>
  <si>
    <t xml:space="preserve">Elaborar propuesta metodológica para la elaboración del Registro Nacional de Fosas, Cementerios ilegales y Sepulturas. </t>
  </si>
  <si>
    <t xml:space="preserve">Planes regionales de búsqueda
</t>
  </si>
  <si>
    <t>Guía metodológica de investigación para la búsqueda</t>
  </si>
  <si>
    <t xml:space="preserve">Elaborar documentos de alistamiento y entregar a Subdirección General Técnica y Territorial. </t>
  </si>
  <si>
    <t xml:space="preserve">Socialización de documentos de alistamiento con actores clave. </t>
  </si>
  <si>
    <t>Organizar información disponible para identificar líneas de investigación para la búsqueda.</t>
  </si>
  <si>
    <t xml:space="preserve">Analizar información disponible para proponer rutas de investigación para la búsqueda. </t>
  </si>
  <si>
    <t>Localización para la búsqueda.</t>
  </si>
  <si>
    <t xml:space="preserve">Complementar información para establecer hipótesis de localización para la búsqueda. </t>
  </si>
  <si>
    <t xml:space="preserve">Formular planes regionales de búsqueda con hipótesis de localización. </t>
  </si>
  <si>
    <t>1 matriz de caracterización de actores regionales clave debidamente diligenciada</t>
  </si>
  <si>
    <t xml:space="preserve">Diseño de instrumento para caracterización de actores territoriales clave para la labor de la UBPD en territorio. </t>
  </si>
  <si>
    <t xml:space="preserve">Realizar encuentros o participar de espacios informativos y pedagógicos sobre el mandato de la UBPD. </t>
  </si>
  <si>
    <t>Redactar documento mensual de contexto y situación de riesgo territorial siguiendo las orientaciones del asesor de protección de la UBPD</t>
  </si>
  <si>
    <t>Plan de mitigación del riesgo antijurídico</t>
  </si>
  <si>
    <t>Remitir la Política de Prevención a la Agencia Nacional de Defensa Jurídica del Estado - ANDJE para aprobación metodológica.</t>
  </si>
  <si>
    <t>Identificar necesidades de información al interior de la UBPD relacionadas con el mandato de la CEV</t>
  </si>
  <si>
    <t>Realizar seguimiento y retroalimentación a la gestión de las áreas misionales</t>
  </si>
  <si>
    <t xml:space="preserve">Identificación de riesgos e implementación de acciones de mejora en la gestión de las áreas misionales </t>
  </si>
  <si>
    <t>Diseñar el esquema de funcionamiento y los planes de acción de las territoriales de la UBPD</t>
  </si>
  <si>
    <t>Definir focalización territorial de la UBPD</t>
  </si>
  <si>
    <t>Acompañar el proceso de adecuación de las sedes territoriales de la UBPD</t>
  </si>
  <si>
    <t xml:space="preserve">Realizar seguimiento y retroalimentación a la gestión de las territoriales de la UBPD. </t>
  </si>
  <si>
    <t>Plan operativo para la conformación, funcionamiento y seguimiento de las sedes territoriales de la UBPD</t>
  </si>
  <si>
    <t>% de avance en la construcción de protocolo de intercambio de información con la Comisión de Esclarecimiento de la Verdad - CEV</t>
  </si>
  <si>
    <t xml:space="preserve">Realizar asesorías a familias o personas sobre el mandato de la UBPD, de acuerdo a los lineamientos de la dirección de participación. </t>
  </si>
  <si>
    <t xml:space="preserve">Acompañar el proceso de devolución de información sobre su caso a familias o personas que han participado en procesos de búsqueda con la UBPD. </t>
  </si>
  <si>
    <t xml:space="preserve">Diseñar metodología de los espacios colectivos en coordinación con la dirección de participación de la UBPD. </t>
  </si>
  <si>
    <t>Convocar a familiares o personas participantes del proceso</t>
  </si>
  <si>
    <t>Prospecciones con instituciones que posean tecnología</t>
  </si>
  <si>
    <t>Recuperaciones con instituciones que posean tecnología</t>
  </si>
  <si>
    <t>Revisar el estado del arte en la recuperación.</t>
  </si>
  <si>
    <t>Redactar el protocolo de recuperación.</t>
  </si>
  <si>
    <t>Socializar el protocolo de recuperación.</t>
  </si>
  <si>
    <t xml:space="preserve">Proceso de identificación con el Instituto Nacional de Medicina Legal y Ciencias Forenses revisado </t>
  </si>
  <si>
    <t>Principio de publicidad aplicado</t>
  </si>
  <si>
    <t>Evaluar los mecanismos adoptados</t>
  </si>
  <si>
    <t>90% de la ejecución presupuestal de los recursos de Inversión</t>
  </si>
  <si>
    <t xml:space="preserve">Realizar los encuentros colectivos en coordinación con la dirección de participación de la UBPD. </t>
  </si>
  <si>
    <t>Realizar retroalimentación al proceso de documentación y a la información recolectada en cada caso</t>
  </si>
  <si>
    <t xml:space="preserve">Realizar el proceso de devolución de información sobre su caso a familias o personas que han participado en procesos de búsqueda con la UBPD. </t>
  </si>
  <si>
    <t>3 métodos de prospección valorados en el año 2019</t>
  </si>
  <si>
    <t>Elaborar el protocolo de prospección.</t>
  </si>
  <si>
    <t>Socializar el protocolo de prospección.</t>
  </si>
  <si>
    <t>No. De métodos de Recuperación valorados</t>
  </si>
  <si>
    <t>3 métodos de recuperación valorados en 2019</t>
  </si>
  <si>
    <t>100 % de Grupos internos de trabajo consolidados</t>
  </si>
  <si>
    <t>% de Grupos internos de trabajo consolidados</t>
  </si>
  <si>
    <t xml:space="preserve">Asignar la coordinación mediante actos administrativos individuales </t>
  </si>
  <si>
    <t>Realizar campañas de sensibilización sobre el fomento del autocontrol</t>
  </si>
  <si>
    <t xml:space="preserve">Evaluar las dependencias en la implementación del sistema. </t>
  </si>
  <si>
    <t>Presentar informes de ley, competencia de la Oficina de Control Interno</t>
  </si>
  <si>
    <t xml:space="preserve">Código de integridad </t>
  </si>
  <si>
    <t>Sistema de Seguridad y Salud en el trabajo</t>
  </si>
  <si>
    <t xml:space="preserve">Formular e implementar el sistema de seguridad y salud en el trabajo </t>
  </si>
  <si>
    <t xml:space="preserve"> Necesidades de estudios e investigaciones con mirada transversal en la UBPD</t>
  </si>
  <si>
    <t xml:space="preserve">Implementar el instrumento </t>
  </si>
  <si>
    <t xml:space="preserve">Plan de trabajo por investigación/estudio </t>
  </si>
  <si>
    <t>Elaborar plan de trabajo detallado por estudio</t>
  </si>
  <si>
    <t>Hacer seguimiento a los planes detallados de estudio</t>
  </si>
  <si>
    <t>Acciones de Pedagogía y Comunicación Estratégica externa</t>
  </si>
  <si>
    <t>No. de herramientas de comunicación interna</t>
  </si>
  <si>
    <t>Construir la Política Institucional de Comunicaciones y Pedagogía</t>
  </si>
  <si>
    <t>4 herramientas de comunicación interna</t>
  </si>
  <si>
    <t>Estrategia de Cultura Institucional</t>
  </si>
  <si>
    <t>Instalar y actualizar periódicamente la cartelera de las sedes de la UBPD</t>
  </si>
  <si>
    <t xml:space="preserve">Compartir periódicamente información de interés para los servidores de la UBPD a través del correo electrónico. </t>
  </si>
  <si>
    <t>Herramientas de Planeación disponibles</t>
  </si>
  <si>
    <t>Sistema de Gestión implementado</t>
  </si>
  <si>
    <t xml:space="preserve"> Proyectos de inversión</t>
  </si>
  <si>
    <t>Transparencia institucional</t>
  </si>
  <si>
    <t xml:space="preserve">Temas de formación necesarios para el personal de la UBPD </t>
  </si>
  <si>
    <t>31/03/21019</t>
  </si>
  <si>
    <t>01/04/219</t>
  </si>
  <si>
    <t>12 prospecciones realizadas en el año 2019</t>
  </si>
  <si>
    <t>Casos con mayor facilidad de prospección</t>
  </si>
  <si>
    <t>Temas de formación necesarios para el personal de la UBPD encargado</t>
  </si>
  <si>
    <t>Solicitar el plan de formación</t>
  </si>
  <si>
    <t>Casos con mayor probabilidad de recuperación</t>
  </si>
  <si>
    <t>Analizar la información de los casos revisados en la prueba piloto</t>
  </si>
  <si>
    <t>Proponer acciones para impulsar la identitificación de los casos revisados en la prueba piloto</t>
  </si>
  <si>
    <t>Coordinar el alistamiento requerido para el funcionamiento de las áreas misionales a cargo de la subdirección</t>
  </si>
  <si>
    <t>Diseñar e implementar proceso de alistamiento para los equipos territoriales de la UBPD</t>
  </si>
  <si>
    <t xml:space="preserve">Coordinar con el asesor definido para tal fin, la implementación de esquemas de protección para los equipos territoriales, de las familias y personas participantes del proceso con la UBPD. </t>
  </si>
  <si>
    <t xml:space="preserve">Formulación de Plan Nacional de Búsqueda </t>
  </si>
  <si>
    <t>Mecanismos de Articulación Interinstitucional.</t>
  </si>
  <si>
    <t>Plan Nacional de Búsqueda.</t>
  </si>
  <si>
    <t>Consolidación territorial para la búsqueda</t>
  </si>
  <si>
    <t>Interlocución Territorial</t>
  </si>
  <si>
    <t>Consolidación territorial para la Búsqueda</t>
  </si>
  <si>
    <t>Información Territorial Disponible</t>
  </si>
  <si>
    <t># de documentos con insumos sobre contexto y situación de riesgo territorial elaborados, siguiendo las orientaciones del asesor de protección de la UBPD</t>
  </si>
  <si>
    <t>Participar de los escenarios de alistamiento dispuestos por la UBPD</t>
  </si>
  <si>
    <t xml:space="preserve">Apoyo al proceso de documentación de fuentes territoriales </t>
  </si>
  <si>
    <t>Apoyo al proceso de documentación de información para la elaboración e implementación de planes regionales de búsqueda</t>
  </si>
  <si>
    <t>Conformación de un Comité Internacional de apoyo a la UBPD</t>
  </si>
  <si>
    <t>Evaluar la estrategia de construcción de una red de apoyo con organizaciones de la sociedad civil.</t>
  </si>
  <si>
    <t>Emitir lineamientos para una efectiva programación del Plan Anual de Caja -PAC</t>
  </si>
  <si>
    <t>Diseñar el Plan Institucional de Gestión Ambiental.</t>
  </si>
  <si>
    <t>Desarrollar habilidades para el uso de herramientas colaborativas</t>
  </si>
  <si>
    <t xml:space="preserve">Mesa de trabajo con otras dependencias para impulsar el uso y apropiación </t>
  </si>
  <si>
    <t>Marco de referencia y buenas prácticas</t>
  </si>
  <si>
    <t>Elaborar el PETI</t>
  </si>
  <si>
    <t xml:space="preserve">Revisar información disponible (bibliografía, información institucional pública y listados de casos entregados a la UBPD) sobre mapeos nacionales de desapariciones ocurridas en el contexto y en razón del conflicto armado. </t>
  </si>
  <si>
    <t>Encuentros con sociedad civil para recolección de insumos para Plan Nacional de Búsqueda</t>
  </si>
  <si>
    <t>Propuesta Plan Nacional de Búsqueda</t>
  </si>
  <si>
    <t>Entregar insumos a la Subdirección Técnica y Territorial para la elaboración de lineamientos para la construcción del Plan Nacional de Búsqueda</t>
  </si>
  <si>
    <t>Incorporar lineamientos de la Subdirección Técnica y Territorial a la construcción de la propuesta del Plan Nacional de Búsqueda</t>
  </si>
  <si>
    <t>Herramientas de recolección de información</t>
  </si>
  <si>
    <t>Variables para sistematización de información.</t>
  </si>
  <si>
    <t>Repositorio central de información</t>
  </si>
  <si>
    <t>Sistema de información geográfica</t>
  </si>
  <si>
    <t>Capítulo especial del Registro Nacional de Desaparecidos</t>
  </si>
  <si>
    <t>Coordinar acciones con el Instituto Nacional de Medicina Legal y Ciencias Forenses para la creación del capítulo especial del Registro Nacional de Desaparecidos</t>
  </si>
  <si>
    <t>Reglas para la interoperabilidad e inclusión de información en el Registro Único de Víctimas</t>
  </si>
  <si>
    <t>Coordinar acciones con la Unidad para la Atención y Reparación Integral a las Víctimas (UARIV) para el establecimiento de reglas para la interoperabilidad en el Registro Único de Víctimas</t>
  </si>
  <si>
    <t>Establecer reglas para la interoperabilidad en el Registro Único de Víctimas</t>
  </si>
  <si>
    <t>Diseñar mecanismos automatizados de intercambio de información entre la UBPD y la UARIV</t>
  </si>
  <si>
    <t>Metodología para el establecimiento del universo de personas dadas por desaparecidas en el contexto y en razón del conflicto armado.</t>
  </si>
  <si>
    <t xml:space="preserve">Universo de personas dadas por desaparecidas en el contexto y en razón del conflicto armado. </t>
  </si>
  <si>
    <t>Metodología para el Registro Nacional de Fosas, Cementerios ilegales y Sepulturas.</t>
  </si>
  <si>
    <t># planes con hipótesis de localización</t>
  </si>
  <si>
    <t xml:space="preserve">Planes de investigación para la búsqueda </t>
  </si>
  <si>
    <t>Métodos de prospección adecuados</t>
  </si>
  <si>
    <t>Métodos de recuperación adecuados</t>
  </si>
  <si>
    <t>Calidad del proceso de identificación de los cuerpos recuperados por la UBPD</t>
  </si>
  <si>
    <t>Casos Enrutados.</t>
  </si>
  <si>
    <t>Productividad digital</t>
  </si>
  <si>
    <t>Seguridad informática</t>
  </si>
  <si>
    <t>Disponibilidad de servicios TI</t>
  </si>
  <si>
    <t xml:space="preserve">Subdirección General Técnica y Territorial - 
Coordinación regional </t>
  </si>
  <si>
    <t>Subdirección General Técnica y Territorial - 
Equipos territoriales</t>
  </si>
  <si>
    <t>100% de avance en el diseño e implementación de los mecanismos de planeación y seguimiento a la operación misional de las áreas a cargo de la subdirección técnica y territorial</t>
  </si>
  <si>
    <t>Diseñar sistema de seguimiento y evaluación</t>
  </si>
  <si>
    <t>Implementar sistema de seguimiento y evaluación</t>
  </si>
  <si>
    <t>Diseñar metodología para la elaboración de planes</t>
  </si>
  <si>
    <t>Realizar acompañamiento en la formulación de planes</t>
  </si>
  <si>
    <t>Revisar la ejecución de recursos y el cumplimiento de metas para generar las alertas correspondientes al avance presentado.</t>
  </si>
  <si>
    <t xml:space="preserve">Realizar monitoreos de protección y confidencialidad de la información. </t>
  </si>
  <si>
    <t># de documentos con lineamientos de participación, enfoques diferenciales, género y psicosocial elaborados</t>
  </si>
  <si>
    <t>Eficiente programación del PAC</t>
  </si>
  <si>
    <t>Cooperación internacional y alianzas</t>
  </si>
  <si>
    <t>No aplica</t>
  </si>
  <si>
    <t>Gestión del Conocimiento</t>
  </si>
  <si>
    <t>Gestión de Tecnologías de la Información y Comunicaciones</t>
  </si>
  <si>
    <t>Comunicación estratégica y pedagogía</t>
  </si>
  <si>
    <t>Direccionamiento y Planeación Estratégica</t>
  </si>
  <si>
    <t xml:space="preserve"> Política de Fortalecimiento organizacional y simplificación de procesos</t>
  </si>
  <si>
    <t>Política de Gestión Presupuestal y Eficiencia del Gasto Público</t>
  </si>
  <si>
    <t>Política de Planeación institucional</t>
  </si>
  <si>
    <t xml:space="preserve">Política de Integridad - Plan Anticorrupción y de Atención al Ciudadano </t>
  </si>
  <si>
    <t xml:space="preserve">Seguimiento, evaluación y control a la gestión
</t>
  </si>
  <si>
    <t>Política de control interno</t>
  </si>
  <si>
    <t xml:space="preserve">Gestión jurídica
</t>
  </si>
  <si>
    <t>Política de defensa jurídica</t>
  </si>
  <si>
    <t xml:space="preserve">Coordinación interinstitucional
</t>
  </si>
  <si>
    <t>Implementación de acciones humanitarias de búsqueda</t>
  </si>
  <si>
    <t>Direccionamiento y planeación estratégica</t>
  </si>
  <si>
    <t>Coordinación interinstitucional</t>
  </si>
  <si>
    <t>Participación (Interlocución e interacción permanente) de las familias y/o pueblos étnicos a los que pertenecen las víctimas en los procesos de búsqueda</t>
  </si>
  <si>
    <t xml:space="preserve">Gestión de protección de las víctimas y declarantes
</t>
  </si>
  <si>
    <t>Implementación de acciones humanitarias de búsqueda
(Recolección, análisis y contexto de la información y localización)</t>
  </si>
  <si>
    <t xml:space="preserve">Implementación de acciones humanitarias de búsqueda
(Contacto con personas vivas, o prospección y recuperación de cuerpos)
</t>
  </si>
  <si>
    <t>Implementación de acciones humanitarias de búsqueda
(Contacto con personas vivas, o prospección y recuperación de cuerpos)</t>
  </si>
  <si>
    <t>Implementación de acciones humanitarias de búsqueda
(Identificación)</t>
  </si>
  <si>
    <t>Implementación de acciones humanitarias de búsqueda (Entrega Digna o Reencuentro)</t>
  </si>
  <si>
    <t>Gestión humana</t>
  </si>
  <si>
    <t>Política de Talento Humano</t>
  </si>
  <si>
    <t xml:space="preserve"> -Servicio al ciudadano
 - Gestión humana
- Gestión documental</t>
  </si>
  <si>
    <t>Política de Transparencia, acceso a la información y lucha anticorrupción</t>
  </si>
  <si>
    <t xml:space="preserve">Política de Gestión presupuestal y eficiencia del gasto público </t>
  </si>
  <si>
    <t>Gestión administrativa y financiera</t>
  </si>
  <si>
    <t xml:space="preserve"> - Gestión contractual
- Gestión de talento humano</t>
  </si>
  <si>
    <t>POLÍTICA
DE GESTIÓN Y DESEMPEÑO</t>
  </si>
  <si>
    <t>Política Planeación institucional</t>
  </si>
  <si>
    <t>Política de servicio al ciudadano</t>
  </si>
  <si>
    <t>Servicio al ciudadano</t>
  </si>
  <si>
    <t>Política de Fortalecimiento organizacional y simplificación de procesos</t>
  </si>
  <si>
    <t>Política de gestión documental</t>
  </si>
  <si>
    <t>Gestión documental</t>
  </si>
  <si>
    <t>Política de gestión humana</t>
  </si>
  <si>
    <t>Política de Integridad</t>
  </si>
  <si>
    <t>Política de gestión del conocimiento y la innovación</t>
  </si>
  <si>
    <t xml:space="preserve">Política de Seguridad Digital </t>
  </si>
  <si>
    <t>Política de Gobierno Digital, antes Gobierno en Línea</t>
  </si>
  <si>
    <t xml:space="preserve"> Política de Gobierno Digital, antes Gobierno en Línea
 </t>
  </si>
  <si>
    <t xml:space="preserve"> Política de Gobierno Digital, antes Gobierno en Línea</t>
  </si>
  <si>
    <t>Política de Seguimiento y evaluación del desempeño institucional</t>
  </si>
  <si>
    <t xml:space="preserve">Implementación de acciones humanitarias de búsqueda
</t>
  </si>
  <si>
    <t>Control Interno - Información y Comunicación</t>
  </si>
  <si>
    <t>1 Accion de Impulso implementada para la identificación</t>
  </si>
  <si>
    <t>1 documento de política de prevención del daño antijurídico</t>
  </si>
  <si>
    <t>Herramientas de medición del clima laboral implementada</t>
  </si>
  <si>
    <t>1 Herramienta de medición del clima laboral Implementada</t>
  </si>
  <si>
    <t xml:space="preserve">Diseñar mecanismos automatizados de intercambio de información entre la UBPD y el INMLCF </t>
  </si>
  <si>
    <t>Definir parámetros de estructura del capítulo especial del Registro Nacional de Desaparecidos teniendo en cuenta los enfoques diferenciales</t>
  </si>
  <si>
    <t>Fortalecimiento del conocimiento en la UBPD</t>
  </si>
  <si>
    <t>Diseñar la Estrategia de Gestión de Conocimiento</t>
  </si>
  <si>
    <t>Diseño del plan de acción para 2020</t>
  </si>
  <si>
    <t>Desarrollar contenidos pedagógicos y comunicativos con las diferentes dependencias de la UBPD y difundirlos con público externo.</t>
  </si>
  <si>
    <t>Desarrollar contenidos pedagógicos y comunicativos con las diferentes dependencias de la UBPD y difundirlos con el público interno.</t>
  </si>
  <si>
    <t>Medición del Clima Laboral.</t>
  </si>
  <si>
    <t>Dirección de Participación, contacto con las víctimas y Enfoques diferenciales</t>
  </si>
  <si>
    <t>Efectiva Comunicación estratégica y pedagogía</t>
  </si>
  <si>
    <t>Realizar evaluación al Modelo de Gestión y Desempeño adoptado por la UBPD.</t>
  </si>
  <si>
    <t>1 Proyecto de cooperación Internacional aprobado durante el último trimestre de 2018</t>
  </si>
  <si>
    <t>40 % de los recursos de cooperación internacional ejecutados al finalizar 2018</t>
  </si>
  <si>
    <t>117% de cumplimiento de las metas de la UBPD programadas en el plan de acción 2018</t>
  </si>
  <si>
    <t xml:space="preserve">193 personas con asesoramiento para la búsqueda a diciembre de 2018 </t>
  </si>
  <si>
    <t>100% de Grupos internos de trabajo consolidados a diciembre de 2018</t>
  </si>
  <si>
    <t>43,23% de los recursos ejecutados durante el año 2018</t>
  </si>
  <si>
    <t>17 documentos con insumos sobre contexto y situación de riesgo territorial elaborados siguiendo las orientaciones del asesor de protección de la UBPD</t>
  </si>
  <si>
    <t>Personas que participan en el proceso de búsqueda</t>
  </si>
  <si>
    <t>31/06/2019</t>
  </si>
  <si>
    <t>Diseñar estrategia metodológica del proceso de participación con enfoques diferenciales, género y psicosocial</t>
  </si>
  <si>
    <t xml:space="preserve">Realizar el 100% de reencuentros solicitados </t>
  </si>
  <si>
    <t>Mínimo 5 organizaciones de la sociedad civil apoyan los procesos de participación en la búsqueda.</t>
  </si>
  <si>
    <t>Diseñar la estrategia metodológica de evaluación de la conformación de la red de apoyo</t>
  </si>
  <si>
    <t>Formular la estrategia metodológica para la construcción de una red de apoyo.</t>
  </si>
  <si>
    <t>Implementar la estrategia de conformación de la red de apoyo con organizaciones de la sociedad civil.</t>
  </si>
  <si>
    <t>Conocimiento y contacto establecido con organizaciones de la sociedad civil</t>
  </si>
  <si>
    <t>Diseñar metodologías de trabajo con organizaciones de la sociedad civil de acuerdo a sus particularidades</t>
  </si>
  <si>
    <t>Implementar metodologías de trabajo con organizaciones de la sociedad civil de acuerdo a sus particularidades</t>
  </si>
  <si>
    <t>Evaluar metodologías de trabajo con organizaciones de la sociedad civil de acuerdo a sus particularidades</t>
  </si>
  <si>
    <t>Proyectos de Inversión aprobados</t>
  </si>
  <si>
    <t>Metas del plan de acción cumplidas</t>
  </si>
  <si>
    <t>Sistema de gestión diseñado e implementado</t>
  </si>
  <si>
    <t xml:space="preserve">2 proyectos de inversión aprobados </t>
  </si>
  <si>
    <t xml:space="preserve">Realizar periódicamente el Plan de Contenidos de la UBPD </t>
  </si>
  <si>
    <t>Construir e implementar la Estrategia de Comunicación y Pedagogía Digital.</t>
  </si>
  <si>
    <t xml:space="preserve">Gestionar acercamientos y espacios con medios y periodistas con el fin de posicionar, visibilizar y hacer pedagogía del proceso de búsqueda humanitaria y extrajudicial que adelanta la UBPD. </t>
  </si>
  <si>
    <t>Construir y socializar periódicamente el boletín interno</t>
  </si>
  <si>
    <t>85 acciones de pedagogía y comunicación estratégica externa</t>
  </si>
  <si>
    <t>No. De métodos de prospección valorados</t>
  </si>
  <si>
    <t>Realizar prospecciones de acuerdo con el informe de localización emitido por la DTIPL</t>
  </si>
  <si>
    <t xml:space="preserve"> % de reencuentros realizados</t>
  </si>
  <si>
    <t>Solicitudes de bienes y servicios atendidas</t>
  </si>
  <si>
    <t>Atender el 90% de las solicitudes de bienes y servicios en el 2019</t>
  </si>
  <si>
    <t>Política de servicio al ciudadano formulada</t>
  </si>
  <si>
    <t>Presentar el PIGA para su aprobación</t>
  </si>
  <si>
    <t>Socializar la política de servicio al ciudadano.</t>
  </si>
  <si>
    <t>-</t>
  </si>
  <si>
    <t>90% de las metas del plan de acción cumplidas durante el 2019</t>
  </si>
  <si>
    <t>Red de apoyo construida con organizaciones de la sociedad civil para el fortalecimiento de los procesos de participación en la búsqueda</t>
  </si>
  <si>
    <t>Acompañamiento técnico en la aprobación de proyectos de inversión</t>
  </si>
  <si>
    <t>Diagnosticar fuentes y políticas de cooperación internacional para Colombia para la Implementación de los Acuerdos de Paz</t>
  </si>
  <si>
    <t xml:space="preserve">Elaboración de políticas </t>
  </si>
  <si>
    <t>Crear de un sistema de alertas y propuestas de ajuste presupuestal o programático por proyecto</t>
  </si>
  <si>
    <t>Ejecución presupuestal de proyectos de cooperación</t>
  </si>
  <si>
    <t>Implementar de herramientas de seguimiento y evaluación de proyectos</t>
  </si>
  <si>
    <t>No. de soluciones a obstáculos y riesgos de gestión de conocimiento identificados</t>
  </si>
  <si>
    <t>implementación de soluciones propuestas a obstáculos identificados</t>
  </si>
  <si>
    <t>Socializar la importancia de las acciones de gestión conocimiento</t>
  </si>
  <si>
    <t>Prácticas de gestión del conocimiento implementadas</t>
  </si>
  <si>
    <t>Gestionar Prácticas de conocimiento</t>
  </si>
  <si>
    <t>Evaluar las prácticas de gestión del conocimiento</t>
  </si>
  <si>
    <t>Servicios apoyados en tecnologías de la información y comunicaciones</t>
  </si>
  <si>
    <t xml:space="preserve">Diagnosticar las instituciones que tienen tecnologías para prospectar </t>
  </si>
  <si>
    <t>Diagnosticar las instituciones que tienen tecnologías para recuperar</t>
  </si>
  <si>
    <t>Pruebas de concepto de herramientas para apoyar las metodologías de búsqueda</t>
  </si>
  <si>
    <t xml:space="preserve">Gestionar, publicar y divulgar la información mínima requerida de la Entidad de acuerdo a los estándares de Transparencia y Acceso a la Información que establece la norma y lo relacionado con la rendición de cuantas </t>
  </si>
  <si>
    <t xml:space="preserve">Realizar estrategias que incidan en la movilización de líderes de opinión, políticos y personajes públicos, alrededor de la búsqueda de desaparecidos. </t>
  </si>
  <si>
    <t>Realizar el monitoreo y análisis del impacto de las acciones de pedagogía y comunicación estratégíca en medios y en redes sociales</t>
  </si>
  <si>
    <t>Implementar acciones que permitan dar cumplimiento a las políticas lideradas por la Oficina Asesora de Planeación</t>
  </si>
  <si>
    <t>Realizar seguimiento y evaluación de la estrategia</t>
  </si>
  <si>
    <t>Formular el plan y las estrategias de capacitación</t>
  </si>
  <si>
    <t xml:space="preserve">Realizar seguimiento cuatrimestral a mapa de riesgos de corrupción e institucional y efectividad de los controles. </t>
  </si>
  <si>
    <t xml:space="preserve">Evaluación Independiente y seguimiento a la Gestión de la Entidad. </t>
  </si>
  <si>
    <t>Gestión Ambiental efectiva</t>
  </si>
  <si>
    <t xml:space="preserve">Plan de gestión ambiental </t>
  </si>
  <si>
    <t>Plan anual de auditorías y seguimiento</t>
  </si>
  <si>
    <t>% de avance en la implementación del Plan anual de auditorías</t>
  </si>
  <si>
    <t xml:space="preserve">Realizar las auditorías de gestión </t>
  </si>
  <si>
    <t>política de prevención del daño antijurídico elaborada</t>
  </si>
  <si>
    <t xml:space="preserve">Planeación y Seguimiento Estratégico. </t>
  </si>
  <si>
    <t>1 documento de lineamientos para construcción de plan nacional de búsqueda presentado a la Dirección General de la UBPD.</t>
  </si>
  <si>
    <t># de documentos sobre criterios de evaluación y aprobación de los planes regionales de búsqueda, garantizando la inclusión de los enfoques territorial, diferencial, étnico y de género.</t>
  </si>
  <si>
    <t xml:space="preserve">Implementación de ruta de relacionamiento con actores territoriales para la búsqueda </t>
  </si>
  <si>
    <t>Política de Participación ciudadanía</t>
  </si>
  <si>
    <t>Implementar la estrategia metodológica del proceso de participación con enfoques diferenciales, género y psicosocial por parte de los Equipos territoriales y el equipo nacional de participación.</t>
  </si>
  <si>
    <t>Participar de los escenarios de alistamiento metodológico dispuestos por la UBPD</t>
  </si>
  <si>
    <t xml:space="preserve">Remitir la información documentada a la dirección de análisis de la UBPD, siguiendo los protocolos para manejo de información. </t>
  </si>
  <si>
    <t>Realizar monitoreo constante al contexto y situación de riesgo territorial en articulación con asesor de protección de la UBPD</t>
  </si>
  <si>
    <t xml:space="preserve">Contratar consultoría experta para definir el alcance y diseñar el sistema de información que permita la gestión y análisis de la información para la búsqueda. </t>
  </si>
  <si>
    <t>Incorporar los lineamientos provenientes de pueblos indígenas en torno a la visibilización de estas poblaciones en el universo de personas dadas por desaparecidas.</t>
  </si>
  <si>
    <t xml:space="preserve">Cruzar y depurar fuentes de información disponibles. </t>
  </si>
  <si>
    <t>Elaborar la matriz preliminar para el registro de la información</t>
  </si>
  <si>
    <t>Identificar las temáticas del plan de formación</t>
  </si>
  <si>
    <t>Analizar la información de cada caso</t>
  </si>
  <si>
    <t>Identificar las temáticas del Plan de formación</t>
  </si>
  <si>
    <t>Instrumento de diagnóstico analizado</t>
  </si>
  <si>
    <t>Elaborar los diagnósticos de las políticas</t>
  </si>
  <si>
    <t xml:space="preserve">Diseñar el instrumento para el diagnóstico de los casos en los cuales el cadáver continúa sin identificar </t>
  </si>
  <si>
    <t>Realizar prueba piloto del instrumento con casos de dos departamentos del país</t>
  </si>
  <si>
    <t xml:space="preserve">Participación efectiva de familiares o personas en el proceso territorial de búsqueda de personas desaparecidas. </t>
  </si>
  <si>
    <t>Diseñar la estrategia metodológica de evaluación del proceso de participación con enfoques diferenciales, género y psicosocial por parte de los Equipos territoriales y el equipo nacional de participación.</t>
  </si>
  <si>
    <t>Evaluar la estrategia metodológica del proceso de participación con enfoques diferenciales, género y psicosocial por parte de los Equipos territoriales y el equipo nacional de participación.</t>
  </si>
  <si>
    <t>Lineamientos de participación y enfoques diferenciales, género y psicosocial construidos de manera articulada con la subdirección técnica y territorial</t>
  </si>
  <si>
    <t>Estrategia metodológica del proceso de participación con enfoques diferenciales, género y psicosocial de manera articulada con la Subdirección General Técnica y Territorial</t>
  </si>
  <si>
    <t xml:space="preserve">Vincular la planta de personal en las diferentes áreas </t>
  </si>
  <si>
    <t>94,3% de las actuaciones administrativas publicadas en la página web durante el último trimestre de 2018</t>
  </si>
  <si>
    <t xml:space="preserve">Publicar los procesos de contratación </t>
  </si>
  <si>
    <t>Realizar el seguimiento periódico de los compromisos y la respectiva programación del Plan Anual de Caja</t>
  </si>
  <si>
    <t>Realizar la planeación del PAC de acuerdo con las comisiones de las cuales se tenga confirmación efectiva para reducir el índice de no ejecución de los viáticos</t>
  </si>
  <si>
    <t>Diseñar e implementar lineamientos e instrumentos para la programación de necesidades de Bienes y servicios para la eleboración del Plan Anual de Adquisiciones - PAA.</t>
  </si>
  <si>
    <t>Plan Estratégico de Gestión Humana Implementado</t>
  </si>
  <si>
    <t xml:space="preserve">Plan anual del Vacantes y previsión de recursos humanos </t>
  </si>
  <si>
    <t>Revisar los perfiles y funciones de acuerdo con el requerimiento del área donde está la vacante y determinar los recursos necesarios para su provisión.</t>
  </si>
  <si>
    <t xml:space="preserve">Realizar un Diagnóstico para la construcción de valores </t>
  </si>
  <si>
    <t>Definir la herramienta de medición</t>
  </si>
  <si>
    <t>Realizar el análisis y comunicación de resultados.</t>
  </si>
  <si>
    <r>
      <t>Participar en el diseño e implementación de la estrategia de rendición de cuentas de acuerdo con los estándares de transparencia.</t>
    </r>
    <r>
      <rPr>
        <sz val="12"/>
        <color rgb="FFFF0000"/>
        <rFont val="Arial Narrow"/>
        <family val="2"/>
      </rPr>
      <t xml:space="preserve"> </t>
    </r>
  </si>
  <si>
    <t>Implementar la estrategia círculo de saberes creativos (Elaboración del documento, desarrollo de los encuentros con familiares y organizaciones, construcción de productos pedagógicos, elaboración del Micrositio, realización del Encuentro de Intercambio Territorial).</t>
  </si>
  <si>
    <t>Realizar seguimiento a las actividades establecidas en el plan de acción de acuerdo con el riesgo priorizado para lograr la mitigación</t>
  </si>
  <si>
    <t>Desarrollar diagnosticos preliminares con casos de las Direcciones Regionales del INMLyCF</t>
  </si>
  <si>
    <t xml:space="preserve"> Máximo un 6% de PAC no utilizado</t>
  </si>
  <si>
    <t># de encuentros colectivos de asesoría, orientación, apoyo y fortalecimiento a familiares realizados</t>
  </si>
  <si>
    <t>Procesos colectivos de asesoría, orientación, apoyo y fortalecimiento a familiares en territorio</t>
  </si>
  <si>
    <t xml:space="preserve">Documentar los resultados del proceso colectivo de asesoría, orientación, apoyo y fortalecimiento cumpliendo los parametros de la dirección de participación. </t>
  </si>
  <si>
    <t># de encuentros de asesoría, orientación, apoyo y fortalecimiento realizadas, de acuerdo a los lineamientos de la dirección de participación</t>
  </si>
  <si>
    <t xml:space="preserve">Procesos de asesoría, orientación, apoyo y fortalecimiento a familiares en el proceso territorial de búsqueda de personas desaparecidas. </t>
  </si>
  <si>
    <t xml:space="preserve">Identificar y caracterizar familias o personas para realizar asesoría, orientación, apoyo y fortalecimiento durante el proceso de búsqueda. </t>
  </si>
  <si>
    <t>Realizar proceso de asesoría, orientación, apoyo y fortalecimiento a familias o personas que han iniciado proceso con la UBPD, de acuerdo a lineamientos de la dirección de participación de la UBPD</t>
  </si>
  <si>
    <t xml:space="preserve">Documentar el proceso de asesoría, orientación, apoyo y fortalecimiento cumpliendo los parámetros de la dirección de participación. </t>
  </si>
  <si>
    <t xml:space="preserve">Personas con asesoría, orientación, apoyo y fortalecimiento adecuado
</t>
  </si>
  <si>
    <t>Personas con asesoría, orientación, apoyo y fortalecimiento adecuado</t>
  </si>
  <si>
    <t>META ANUAL 2019</t>
  </si>
  <si>
    <t>No Aplica</t>
  </si>
  <si>
    <t>Óptimo</t>
  </si>
  <si>
    <t>20% de los recursos de cooperación internacional ejecutados</t>
  </si>
  <si>
    <t>1 Informe del sistema de control interno realizado</t>
  </si>
  <si>
    <t>Subestimado</t>
  </si>
  <si>
    <t>No es Acumulado</t>
  </si>
  <si>
    <t>97% de los servicios de TI disponibles</t>
  </si>
  <si>
    <t>Crítico</t>
  </si>
  <si>
    <t>0% de ejecución de la Fase 1 del plan de implementación</t>
  </si>
  <si>
    <t>0 herramientas de apoyo a la gestión de información identificadas y probadas</t>
  </si>
  <si>
    <t>0 proyectos de cooperación financiera aprobados</t>
  </si>
  <si>
    <t>1 proyectos de cooperación financiera aprobados</t>
  </si>
  <si>
    <t>2 soluciones a obstáculos y riesgos de gestión de conocimiento identificados</t>
  </si>
  <si>
    <t>0 soluciones a obstáculos y riesgos de gestión de conocimiento identificados</t>
  </si>
  <si>
    <t>0% de protocolo de información construido</t>
  </si>
  <si>
    <t>50% de los lineamientos del enfoque territorial de la UBPD construidos</t>
  </si>
  <si>
    <t xml:space="preserve"> 1 documento sobre criterios de evaluación y aprobación de los planes regionales de búsqueda presentado a la Dirección General de la UBPD para su aprobación</t>
  </si>
  <si>
    <t>0 documentos sobre criterios de evaluación y aprobación de los planes regionales de búsqueda presentado a la Dirección General de la UBPD para su aprobación</t>
  </si>
  <si>
    <t>0 documentos con insumos sobre contexto y situación de riesgo territorial elaborados siguiendo las orientaciones del asesor de protección de la UBPD</t>
  </si>
  <si>
    <t>40% Porcentaje de avance en la elaboración del documento de la política de prevención del daño antijurídico realizado</t>
  </si>
  <si>
    <t>0 Plan Nacional de Búsqueda formulado</t>
  </si>
  <si>
    <t>0 documentos sobre el registro nacional de fosas, cementerios ilegales y sepulturas elaborados</t>
  </si>
  <si>
    <t>0 métodos de prospección valorados</t>
  </si>
  <si>
    <t>0 prospecciones realizadas</t>
  </si>
  <si>
    <t>0 métodos de recuperación valorados</t>
  </si>
  <si>
    <t>0 cuerpos recuperados</t>
  </si>
  <si>
    <t>0% de procesos de identificación monitoreados</t>
  </si>
  <si>
    <t>0 Acciones de Impulso implementadas para la identificación</t>
  </si>
  <si>
    <t>0 reencuentros solicitados</t>
  </si>
  <si>
    <t>0 entregas dignas solicitadas</t>
  </si>
  <si>
    <t>0 organizaciones de la sociedad civil apoyan los procesos de participación en la búsqueda</t>
  </si>
  <si>
    <t>5 organizaciones de la sociedad civil conocen el trabajo de la UBPD e inician un contacto de relacionamiento</t>
  </si>
  <si>
    <t>100% de las actuaciones administrativas publicadas</t>
  </si>
  <si>
    <t>Máximo 6% de PAC no utilizado</t>
  </si>
  <si>
    <t>90% de las solicitudes de bienes y servicios atendidas</t>
  </si>
  <si>
    <t>Riesgo</t>
  </si>
  <si>
    <t>0 Herramientas de medición del clima laboral Implementadas</t>
  </si>
  <si>
    <t>0 proyectos de inversión aprobados</t>
  </si>
  <si>
    <t>90% de las metas del plan de acción cumplidas</t>
  </si>
  <si>
    <t>PLAN DE ACCIÓN 2019</t>
  </si>
  <si>
    <t>Dirección de Prospección, Recuperación e Identificación</t>
  </si>
  <si>
    <t>Oficina de Tecnologías de la Información y las Comunicaciones</t>
  </si>
  <si>
    <t>Subdirección General Técnica y Territorial</t>
  </si>
  <si>
    <t>Adecuado</t>
  </si>
  <si>
    <t>SEGUIMIENTO SEGUNDO TRIMESTRE 2019</t>
  </si>
  <si>
    <t>NOMBRE DEL INDICADOR</t>
  </si>
  <si>
    <t>La DTPCVED, durante este segundo trimestre, avanzó en diferentes aspectos de trabajo con el objetivo de tener la estrategia de la Red de Apoyo. Por una parte, se estructuró un documento proyecto Red de Apoyo con metodología marco lógico, de acuerdo a las indicaciones del área de contratos de la Secretaría General. Igualmente, se realizó una estructuración del presupuesto que ejecutaría la Red de Apoyo.
Adicionalmente, la DTPCVED coordinó reuniones de trabajo con el área de contratos de la Secretaría General, la oficina jurídica, la Subdirección Técnica y Territorial y la Dirección General, para presentar los avances de la estrategia y, principalmente, para determinar la modalidad de contratación para la Red de Apoyo.</t>
  </si>
  <si>
    <t>8 organizaciones de la sociedad civil conocen el trabajo de la UBPD e inician un contacto de relacionamiento</t>
  </si>
  <si>
    <t>La Oficina de Control Interno realizó seguimiento y evaluación al estado del control interno de la entidad con fecha de corte 01 de diciembre de 2018 al 31 de marzo de 2019 y se remitió el informe pormenorizado del Sistema de Control Interno a la Dirección General mediante memorando N. 12042019 130-3-444 de fecha 12 de abril de 2019.</t>
  </si>
  <si>
    <t>17 Grupos internos de trabajo consolidados</t>
  </si>
  <si>
    <t xml:space="preserve">Mediante Resolución No. 217 del 07/05/2019 se reglamentó la conformación de los 17 Grupos Internos de Trabajo Territorial al interior de la UBPD.
La resolución por medio de la cual se conforman los 5 Grupos Internos de Trabajo (administrativos); se encuentra desde el 18/06/2019 en revisión de la Oficina Jurídica (Memorando No. 18062019-200-3-695). </t>
  </si>
  <si>
    <t xml:space="preserve"> 100% de la implementación del Plan anual de auditorías</t>
  </si>
  <si>
    <t>0 Auditorías de control interno realizadas</t>
  </si>
  <si>
    <t>Para el segundo trimestre no se programó auditoría.</t>
  </si>
  <si>
    <t>1 políticas administrativas adoptadas</t>
  </si>
  <si>
    <t>4 políticas administrativas adoptadas</t>
  </si>
  <si>
    <t>Mediante Resolución No. 206 del 03/05/2019, se estableció la política, objetivos, y se asignaron las obligaciones y responsabilidades frente al sistema de Gestión de Seguridad y Salud en el Trabajo.
Adicionalmente mediante Resolución No. 207 del 03/05/2019 se adoptó el Reglamento de Higiene y Seguridad Industrial en la UBPD.</t>
  </si>
  <si>
    <t>45% de los recursos ejecutados</t>
  </si>
  <si>
    <t>12,2% de los recursos ejecutados</t>
  </si>
  <si>
    <t>100 % de la política de servicio al ciudadano adoptada</t>
  </si>
  <si>
    <t>21% de la política de servicio al ciudadano adoptada</t>
  </si>
  <si>
    <t>31% de la política de servicio al ciudadano adoptada</t>
  </si>
  <si>
    <t>Se precisa para el periodo de medición la imposibilidad de avance en materia, dado que no se ha logrado la contratación del profesional que gestione los hitos contemplados para el cumplimiento del indicador, lo anterior teniendo en cuenta que sobre las personas entrevistadas, y luego de valoradas sus hojas de vida, no se ha encontrado el perfil que cumpla con los requisitos definidos para tal fin, por lo cual, en aras de garantizar la idoneidad del profesional, a corte del presente reporte, se encuentra en proceso de selección.</t>
  </si>
  <si>
    <t>100% del Plan Institucional de Gestión Ambiental - PIGA diseñado</t>
  </si>
  <si>
    <t>0% del Plan Institucional de Gestión Ambiental - PIGA diseñado</t>
  </si>
  <si>
    <t>40% del Plan Institucional de Gestión Ambiental - PIGA diseñado</t>
  </si>
  <si>
    <t>Instrumentos archivísticos elaborados</t>
  </si>
  <si>
    <t>100% de los Instrumentos archivísticos elaborados</t>
  </si>
  <si>
    <t>0% de los Instrumentos archivísticos elaborados</t>
  </si>
  <si>
    <t xml:space="preserve">Elaborar el Plan Institucional de Archivos - PINAR </t>
  </si>
  <si>
    <t>Elaborar el Programa de Gestión Documentar - PGD de la UBPD</t>
  </si>
  <si>
    <t xml:space="preserve">Elaboración I Fase Tablas de Retención Documental </t>
  </si>
  <si>
    <t>Diseñar el plan de servicio al ciudadano.</t>
  </si>
  <si>
    <t>Presentar el plan para aprobación.</t>
  </si>
  <si>
    <t>Realizar seguimiento al plan de servicio al ciudadano.</t>
  </si>
  <si>
    <t>Elaborar la política de servicio al ciudadano.</t>
  </si>
  <si>
    <t>Presentar política de servicio al ciudadano para aprobación.</t>
  </si>
  <si>
    <t>7% de ejecución del plan de estudios e investigaciones</t>
  </si>
  <si>
    <t>Realizar las acciones para la provisíón del cargo.</t>
  </si>
  <si>
    <t>Ejecutar y evaluar el plan de capacitación</t>
  </si>
  <si>
    <t>Identificar las necesidades de bienestar.</t>
  </si>
  <si>
    <t>Formular e implementar el plan y las estrategias de Bienestar social y estímulos.</t>
  </si>
  <si>
    <t>% de cargos vacantes provistos de manera oportuna</t>
  </si>
  <si>
    <t>100% de cargos vacantes provistos de manera oportuna</t>
  </si>
  <si>
    <t>Se realizaron diez actividades de capacitación durante el segundo trimestre: tres jornadas de inducción, capacitación SECOP II, capacitación en Plan View, capacitación supervisión de contratos, capacitación en gestión del riesgo, capacitación comisiones de servicio, capacitación Ley de Transparencia y capacitación en GSuite. El consolidado de asistencia arroja como resultado que 127 servidores fueron capacitados (sin repetir)</t>
  </si>
  <si>
    <t>Capacitar al 70% de los servidores públicos en 2019</t>
  </si>
  <si>
    <t>127 Servidores públicos capacitados</t>
  </si>
  <si>
    <t xml:space="preserve">Se presentó ante el Comité de Gestión el Plan de Bienestar Social y Estímulos que tuvo una aprobación general, no obstante, la Directora General se encuentra revisando a detalle cada actividad (se presentan los resultado de la encuesta laboral), se remitió a la Directora General un memorando con todas las actividades del Plan de Bienestar para su revisión y aprobación final. El día 27 de junio se celebró el Día del Servidor Público. </t>
  </si>
  <si>
    <t>20% del plan de bienestar social y estímulos implementado</t>
  </si>
  <si>
    <t>% del plan de bienestar social y estímulos implementado</t>
  </si>
  <si>
    <t>Plan de bienestar social y estímulos</t>
  </si>
  <si>
    <t>Ejecutar y evaluar el plan de bienestar social y estímulos.</t>
  </si>
  <si>
    <t>100% del plan de bienestar social y estímulos implementado</t>
  </si>
  <si>
    <t>70% del sistema de seguridad y salud en el trabajo implementado a diciembre de 2019</t>
  </si>
  <si>
    <t>Se realizó la divulgación de la Política, objetivos, responsabilidades de Seguridad y Salud en el Trabajo, al igual que los riesgos asociados a las labores, el procedimiento para el reporte de accidentes de trabajo y lineamientos básicos de emergencias, por medio de las diferentes jornadas de inducción que se realizaron en los meses de abril, mayo y junio.</t>
  </si>
  <si>
    <t>2% del sistema de seguridad y salud en el trabajo implementado</t>
  </si>
  <si>
    <t xml:space="preserve">Se presentó ante el Comité de Gestión la estrategia para la implementación del Código de Integridad en la Entidad. </t>
  </si>
  <si>
    <t>% del Código de Integridad Implementado</t>
  </si>
  <si>
    <t>100% del código de integridad implementado a diciembre de 2019</t>
  </si>
  <si>
    <t>5% del código de integridad implementado</t>
  </si>
  <si>
    <t>La actividad se tiene prevista para el tercer trimestre del año.</t>
  </si>
  <si>
    <t>Se suscribió contrato interadministrativo No. 052 de 2019 con la Imprenta Nacional con el objeto de publicar en el “Diario Oficial”, todos los actos administrativos de carácter general que profiera la UBPD (se deja constancia que a la fecha de corte, no se ha requerido ninguna publicación).
No obstante lo anterior, en la página web de la entidad se encuentran publicados por cada uno de los temas (cuando así aplique), los actos administrativos expedidos por parte de la UBPD en ejercicio de sus funciones administrativas y misionales (Ejm. https://www.ubpdbusquedadesaparecidos.co/acerca-de-la-busqueda/, parte inferior, “estructura orgánica y gestión humana”, en el cual se encuentran publicadas todas las resoluciones de nombramientos de la planta de personal).
Adicionalmente, se deja constancia que en el segundo trimestre del año, han sido publicados en la plataforma de contratación pública del estado SECOP I 43 contratos, en SECOP II 2 contratos y en la TVEC 6 órdenes de compra. Lo anterior, para un total de 51 contratos publicados</t>
  </si>
  <si>
    <t>10% del PAC no utilizado (Promedio trimestre)</t>
  </si>
  <si>
    <t xml:space="preserve">Durante el segundo trimestre de 2019, se estructuraron los siguientes convenios de cooperación técnica:
1. Fundación Carter: Se elaboró el documento de proyecto y a la fecha se encuentra en revisión de la oficina Jurídica y Secretaria General de la UBPD para firmar el convenio.
2. AECID: Se elaboró el documento de proyecto de cooperación técnica, a la fecha se encuentra en revisión del aliado, cuya finalidad es el desarrollo de intercambio de experiencias y apoyo para la participación de víctimas en el exterior
3. ICMP: Se cuenta con una carta de intención suscrita en el mes de noviembre de 2018 la cual está en proceso de revisión conjunta con la organización para formalizar el acuerdo 
4. JRR: Se cuenta con una propuesta de cooperación y asistencia técnica especializada para la UBPD en materia de gestión de información para la búsqueda la cual está en revisión de la oficina de gestión del conocimiento y áreas misionales </t>
  </si>
  <si>
    <t>1 acuerdo de cooperación técnica suscrito</t>
  </si>
  <si>
    <t>0 acuerdo de cooperación técnica suscrito</t>
  </si>
  <si>
    <t>Establecer mesa de trabajo con oficinas de Planeación, Gestión de Conocimiento y Gestión Humana</t>
  </si>
  <si>
    <t>Ejecutar, supervisar y monitorear prestación de servicios</t>
  </si>
  <si>
    <t>El 70% de los servidores públicos hacen uso de las herramientas colaborativas</t>
  </si>
  <si>
    <t>El 81,97% de los servidores públicos hacen uso de las herramientas colaborativas</t>
  </si>
  <si>
    <t>3 Activos de información asegurados</t>
  </si>
  <si>
    <t>98,85% de los servicios de TI disponibles</t>
  </si>
  <si>
    <t>% de procedimientos de TI apoyados en buenas prácticas</t>
  </si>
  <si>
    <t>100% de Procedimientos definidos aplican buenas prácticas</t>
  </si>
  <si>
    <t>Identificar necesidades</t>
  </si>
  <si>
    <t>De acuerdo con la modificación de la estrategia, en coordinación con los líderes de las temáticas, se realizó la priorización de los procedimientos a caracterizar y que soportarán el desarrollo de la gestión de los servicios tecnológicos provistos por la Oficina de TI.
Las acciones realizadas para dar cumplimiento a la actividad incluyeron: 
- Identificación y priorización de los procedimientos a caracterizar (1.Gestión de cambios y 2. Estrategia y Gobierno de TI)
- Desarrollo de ciclo de revisión y validación de las propuestas de los 2 procedimientos programados para entregar en el corte de seguimiento.
- Revisión y ajuste de los procedimientos con la consultoría.</t>
  </si>
  <si>
    <t>2 Procedimientos de TI apoyados con buenas prácticas</t>
  </si>
  <si>
    <t>En el desarrollo de la etapa precontractual se han realizado las siguientes actividades:
1. Estudio de mercado
2. Definición de la ficha de especificaciones técnicas
3. Publicación del prepliego de condiciones
4. Respuestas a las observaciones del prepliego de condiciones
5. Publicación del pliego de condiciones definitivo
6. Respuestas a las observaciones del pliego de condiciones definitivo</t>
  </si>
  <si>
    <t>Brindar acompañamiento a las áreas internas en la identificación de acciones para dar cumplimiento a las políticas de gestión y desempeño que sean aplicables a la entidad.</t>
  </si>
  <si>
    <t>Actualizar los proyectos de inversión de acuerdo al Decreto de liquidación</t>
  </si>
  <si>
    <t>Presentar proyectos al Departamento Nacional de Planeación y el Ministerio de Hacienda y Crédito Público.</t>
  </si>
  <si>
    <t># de personas con asesoría, orientación y fortalecimiento para la participación en la búsqueda</t>
  </si>
  <si>
    <t>Implementar la estrategia metodológica del proceso de participación con familiares en el exilio, con enfoques diferenciales, género y psicosocial por parte de los Equipos territoriales y el equipo nacional de participación.</t>
  </si>
  <si>
    <t>360 personas con asesoría, orientación y fortalecimiento para la participación en la búsqueda</t>
  </si>
  <si>
    <t>145 personas con asesoría, orientación y fortalecimiento para la participación en la búsqueda</t>
  </si>
  <si>
    <t>40 organizaciones de la sociedad civil conocen el trabajo de la UBPD e inician un contacto de relacionamiento</t>
  </si>
  <si>
    <t># políticas administrativas adoptadas</t>
  </si>
  <si>
    <t>Presentar las políticas para su adopción</t>
  </si>
  <si>
    <t>En el desarrollo de este indicador no se requiere hace reporte; sin embargo, hay avances en los siguientes aspectos:
1. Se contrató a un asesor en gestión de conocimiento quien apoya a la Oficina en el levantamiento de información para el mapeo de la gestión del conocimiento para la construcción de la estrategia. 
Se acordó el plan de trabajo y el contrato está en ejecución.</t>
  </si>
  <si>
    <t>Dirección de Información, Planeación y Localización para la Búsqueda</t>
  </si>
  <si>
    <t xml:space="preserve">Subdirección de Análisis, Planeación y Localización para la Búsqueda </t>
  </si>
  <si>
    <t>Identificación de Prácticas de gestión del conocimiento útiles para la UBPD</t>
  </si>
  <si>
    <t xml:space="preserve">Durante el segundo trimestre de 2019, se han adelantado las siguientes gestiones en cuanto a convenios de cooperación: 
1. GIZ: Se cuenta con un plan de cooperación en revisión para apoyar las acciones de:
• Fortalecimiento de la presencia territorial de UBPD en Meta, Caquetá Norte de Santander
• Intercambio de experiencias y capacitación a servidores de la CNB
• Desarrollo de acciones para el posicionamiento internacional de la UBPD (consultorías) 
2. OIM. Se construyó el de Memorándum de entendimiento que suscribirá la UBPD y el aliado, a la fecha está en revisión de la oficina Jurídica y Secretaria General de la UBPD. </t>
  </si>
  <si>
    <t xml:space="preserve">Teniendo en cuenta las mesas de trabajo realizadas con las áreas misionales con el fin de plantear a los cooperantes y aliados los ajustes necesarios para avanzar con las actividades de despliegue territorial, a la fecha se cuenta con capacidad instalada en 10 departamentos, lo que incide directamente en la ejecución de los recursos que respaldan estas actividades.
Así mismo, se ha avanzado en la consolidación de la propuesta metodológica para el diseño de Plan de Búsqueda y se espera que en el tercer trimestre se inicien los encuentros nacionales en territorio.
Finalmente, se han realizado las contrataciones que permitirán el desarrollo de las capacitaciones en el territorio en materia de seguridad en clave de prevención. 
En conclusión, durante la vigencia 2019 se han ejecutado el 39.03% de los recursos que se tienen, para efectos de presentación del informe de avance se descontará el porcentaje de avance del primer trimestre que se reportó para poder tener la información que corresponde al segundo trimestre </t>
  </si>
  <si>
    <t>31% de los recursos de cooperación internacional ejecutados</t>
  </si>
  <si>
    <t>20% del sistema de gestión diseñado e implementado en el 2019</t>
  </si>
  <si>
    <t>Frente a las herramientas y acciones de gestión de conocimiento se avanzaron las siguientes actividades tenía programadas para el segundo trimestre del año 2019:
• Ontología y glosario básico: con participación de asesores de la Dirección General y de la Subdirección Técnica y Territorial y de delegados de las áreas misionales y estratégicas de la UBPD, se construyó un glosario básico de 23 términos con el objetivo de ser publicado en la página web. Este listado de términos y sus definiciones fue remitido a la Directora General para su revisión y aprobación.
• Memoria institucional: se realizó un documento de avance de la memoria institucional que registra los principales hitos de los avances institucionales en 2018. Se realizó una línea de tiempo para documentarlos.
• Diseño y construcción de insumos de capacitación: La OGC apoyó con el diseño metodológico, instrumentos y piloto para las jornadas de inducción central y territorial realizadas en abril y mayo respectivamente. Frente al Plan de Capacitación se construyó la parrilla que contiene los cursos y ejes temáticos a realizar en 2019.
• Insumos de comunicación y pedagogía: El 9 de abril se realizó el primer conversatorio sobre herramientas y metodologías de comunicación y pedagogía con énfasis en desaparición forzada. Se tuvo la participación de Pilar Navarrete (familiar de víctima de desaparición forzada), Carolina Satizábal (fotógrafa que trabaja el tema) y Fernando González (pedagogo). El taller iba dirigido a la Oficina de Comunicaciones y pedagogía y a la DT de participación contacto con víctimas y enfoque diferenciales.
 • Promoción e intercambio de conocimiento
- Centro Carter: Se concretó la propuesta de apoyo tecnológico. Se realizaron reuniones de coordinación. 
propuesta técnica
 - ICMP: reuniones de coordinación para la estructuración y definición de la propuesta técnica en las tres formas de intercambio: formación y capacitación, repositorios y trabajo con sociedad civil. Se hizo un seminario de presentación del trabajo de mapeo de sociedad civil que realizó ICMP en coordinación con GIZ.
- Fundación de Antropología Forense de Guatemala: Se hicieron reuniones de coordinación para estructurar el intercambio. Se realizó la segunda mea técnica en Bogotá sobre clínica de casos.
- GIZ: Se envió la propuesta para la realización del plan estratégico de capacitación. Se hicieron reuniones técnicas para estructurar el apoyo y la capacitación y formación. 
- JRR: Se hicieron reuniones de coordinación para estructurar la propuesta. Se definieron temáticas con identificación de necesidades
- Universidad Nacional de Colombia: Se avanzaron reuniones de coordinación entre la Universidad Nacional para un trabajo conjunto con los laboratorios de Antropología Forense y Genética y el uso del Centro Marengo para prácticas. Se coordinó la práctica. 
Se le pasó a la Universidad las necesidades de solicitud de prácticas de pasantes.
Se realizó una reunión de coordinación con el Observatorio de Conflicto y Paz de la UNAL para temas de capacitación y temas de información. 
• Insumos política de cuidado:
-Se avanzó en la lectura y se hicieron comentarios a los productos resultado de la consultoría de la comunicación para la paz, específicamente sobre el diagnóstico de flujos de comunicación y los tres módulos de la cartilla “Sembrando una cultura humanitaria al interior de la UBPD”.
-Se hicieron reuniones de retroalimentación de la estrategia de autocuidado emocional y de la participación en la propuesta de estrategias de cuidado y del curso virtual. 
-Se hicieron reuniones de coordinación y estructuración metodológica del entendimiento del cuidado con el objetivo de definir una política para la UBPD. 
-Se hicieron reuniones de coordinación entre las tres consultorías: de cuidado emocional, de comunicación para la paz y de seguridad, en la UBPD. 
-Se participó en el seminario de construcción de diagnóstico del tema de seguridad.</t>
  </si>
  <si>
    <t>Realizar el seguimiento a los acuerdos alcanzados en desarrollo de la articulación interinstitucional.</t>
  </si>
  <si>
    <t>6 entidades con relacionamiento activo con la UBPD</t>
  </si>
  <si>
    <t>Realizar el proceso de selección y vinculación del recurso humano requerido en las territoriales de la UBPD</t>
  </si>
  <si>
    <t>Realizar los diálogos para la construcción del enfoque territorial con los equipos territoriales de las sedes activas de la UBPD.</t>
  </si>
  <si>
    <t>Definir los componentes mínimos del enfoque territorial de la UBPD.</t>
  </si>
  <si>
    <t>Sistematizar los avances de la construcción del enfoque territorial de la UBPD.</t>
  </si>
  <si>
    <t>14% de los lineamientos del enfoque territorial de la UBPD construidos</t>
  </si>
  <si>
    <t>22% de los instrumentos de rendición de cuentas implementados</t>
  </si>
  <si>
    <t>Presentar a la Dirección General de la UBPD, el documento para el proceso de elaboración del Plan Nacional de Búsqueda con participación de la sociedad civil y la coordinación con entidades.</t>
  </si>
  <si>
    <t xml:space="preserve">Coordinar la elaboración de insumos por parte de las direcciones misionales para la construcción del Plan Nacional de Búsqueda </t>
  </si>
  <si>
    <t>1 documento de lineamientos para construcción de plan nacional de búsqueda presentado a la Dirección General de la UBPD</t>
  </si>
  <si>
    <t>1 documento sobre criterios de evaluación y aprobación de los planes regionales de búsqueda presentado a la Dirección General de la UBPD para su aprobación</t>
  </si>
  <si>
    <t>0% de los planes regionales de búsqueda presentados a la Subdirección, evaluados</t>
  </si>
  <si>
    <t>88% de los planes regionales de búsqueda presentados a la Subdirección, evaluados</t>
  </si>
  <si>
    <t>0 matrices de caracterización de actores regionales clave para la búsqueda, diligenciadas</t>
  </si>
  <si>
    <t>Identificación de actores clave en territorio y diligenciamiento de la matriz de identificación en las 10 primeras sedes territoriales.</t>
  </si>
  <si>
    <t>Identificación de actores clave en territorio y diligenciamiento de la matriz de identificación en las siguientes 7 sedes territoriales.</t>
  </si>
  <si>
    <t># de encuentros con entidades e instituciones que conocen el trabajo de la UBPD y con las que se inicia un contacto de relacionamiento en el territorio</t>
  </si>
  <si>
    <t>81 encuentros con entidades e instituciones que conocen el trabajo de la UBPD y con las que se inicia un contacto de relacionamiento en el territorio</t>
  </si>
  <si>
    <t>Sistematizar resultados del diálogo con actores institucionales.</t>
  </si>
  <si>
    <t>10 encuentros con entidades e instituciones que conocen el trabajo de la UBPD y con las que se inicia un contacto de relacionamiento en el territorio</t>
  </si>
  <si>
    <t>1.800 encuentros de asesoría, orientación, apoyo y fortalecimiento realizadas, de acuerdo a los lineamientos de la dirección de participación</t>
  </si>
  <si>
    <t>120 encuentros de asesoría, orientación, apoyo y fortalecimiento realizadas, de acuerdo a los lineamientos de la dirección de participación</t>
  </si>
  <si>
    <t>27 encuentros colectivos de asesoría, orientación, apoyo y fortalecimiento a familiares realizados</t>
  </si>
  <si>
    <t>0 encuentros colectivos de asesoría, orientación, apoyo y fortalecimiento a familiares realizados</t>
  </si>
  <si>
    <t>780 solicitudes de búsqueda de personas dadas por desaparecidas recibidas en el territorio</t>
  </si>
  <si>
    <t>120 solicitudes de búsqueda de personas dadas por desaparecidas recibidas en el territorio</t>
  </si>
  <si>
    <t># de solicitudes de búsqueda de personas dadas por desaparecidas recibidas en el territorio</t>
  </si>
  <si>
    <t>10 matrices de caracterización de potenciales fuentes de información territorial que aporten a la búsqueda</t>
  </si>
  <si>
    <t>0 matrices de caracterización de potenciales fuentes de información territorial que aporten a la búsqueda</t>
  </si>
  <si>
    <t># de matrices de caracterización de potenciales fuentes de información territorial que aporten a la búsqueda</t>
  </si>
  <si>
    <t>Diseño del instrumento de caracterización de fuentes en territorio</t>
  </si>
  <si>
    <t>Diligenciamiento del instrumento de caracterización de fuentes en territorio</t>
  </si>
  <si>
    <t># de documentos de diagnóstico sobre oportunidades u obstáculos para el acceso a información en territorio, según solicitudes realizadas por las Direcciones Técnicas de Información y Prospección</t>
  </si>
  <si>
    <t>2 documentos de diagnóstico sobre oportunidades u obstáculos para el acceso a información en territorio, según solicitudes realizadas por las Direcciones Técnicas de Información y Prospección</t>
  </si>
  <si>
    <t>0 documentos de diagnóstico sobre oportunidades u obstáculos para el acceso a información en territorio, según solicitudes realizadas por las Direcciones Técnicas de Información y Prospección</t>
  </si>
  <si>
    <t>Elaborar el primer documento de diagnóstico de las respuestas y acceso efectivo a la información solicitada.</t>
  </si>
  <si>
    <t>Elaborar el segundo documento de diagnóstico de las respuestas y acceso efectivo a la información solicitada.</t>
  </si>
  <si>
    <t>Documentar y sistematizar la información requerida a los equipos territoriales por parte de la Dirección de Información o de la Dirección de Prospección de la UBPD.</t>
  </si>
  <si>
    <t># de informes generados en virtud del cumplimiento de protocolos de acceso y protección de información</t>
  </si>
  <si>
    <t>2 informes generados en virtud del cumplimiento de protocolos de acceso y protección de información</t>
  </si>
  <si>
    <t>0 informes generados en virtud del cumplimiento de protocolos de acceso y protección de información</t>
  </si>
  <si>
    <t>Identificar las necesidades de instituciones y organizaciones sobre inventario y organización de información.</t>
  </si>
  <si>
    <t>87% de información recolectada sistematizada y centralizada</t>
  </si>
  <si>
    <t>Dentro del análisis de información recibida se han hecho ejercicios de georreferenciación de los sitios donde presuntamente hay existencia de fosas; hay que tener en cuenta que la georreferenciación esta dada con posibles niveles de precisión. En tal virtud se cuenta con un plan de trabajo que servirá de insumo para la contrucción del documento sobre el registro nacional de fosas, cementerios ilegales y sepulturas.</t>
  </si>
  <si>
    <t>2 documentos sobre el universo de personas dadas por desaparecidas en el contexto y en razón del conflicto armado elaborados.</t>
  </si>
  <si>
    <t>0 documentos sobre el universo de personas dadas por desaparecidas en el contexto y en razón del conflicto armado elaborados.</t>
  </si>
  <si>
    <t xml:space="preserve">Se avanzó en la construcción de 4 líneas de investigación adicionales a las 7 inicialmente reportadas para un total de 11 planes que se encuentran en etapa de recolección y análisis de la información. Aproximadamente 20 personas incluidas en estos planes, están ad portas de hacerse proceso de localización para poder entregar el plan correspondiente, por lo cual es importante aclarar que un plan puede involucrar a varias personas desaparecidas pero no necesariamente en la localización se dará cuenta del total de ellas. 
Por otro lado, para este trimestre no se entrega el producto teniendo en cuenta que estamos en proceso de diálogo con la Dirección General para unificar las características y los elementos que debe incluir este plan en fase de localización. </t>
  </si>
  <si>
    <t>8 planes con hipótesis de localización formulados</t>
  </si>
  <si>
    <t>0 planes con hipótesis de localización formulados</t>
  </si>
  <si>
    <t>1 planes con hipótesis de localización formulados</t>
  </si>
  <si>
    <t>Mínimo 2.500 personas con asesoría, orientación y fortalecimiento para la participación en la búsqueda</t>
  </si>
  <si>
    <t>100% de ejecución del plan de estudios e investigaciones</t>
  </si>
  <si>
    <t>Desarrollar ejercicios metodológicos para la identificación de lineamientos para los planes de búsqueda.</t>
  </si>
  <si>
    <t>Consolidar el documento sobre lineamientos metodológicos para la formulación de planes de búsqueda.</t>
  </si>
  <si>
    <t xml:space="preserve">Se realizarón actividades administrativas para la compra de los equipos tecnologicos necesarios para desarrollar las actividades de prospección. </t>
  </si>
  <si>
    <t>Se elaborarón formatos anexos al procedimiento de prospección.</t>
  </si>
  <si>
    <t xml:space="preserve">Se realizarón actividades administrativas para la compra de los elementos, y equipos tecnologicos necesarios para realizar las actividades de recuperación. </t>
  </si>
  <si>
    <t>Se elaborarón formatos anexos al procedimiento de recuperación</t>
  </si>
  <si>
    <t>Se terminó el diseño del procedimiento de monitoreo del proceso de identificación</t>
  </si>
  <si>
    <t>Se genera informe de uso desde la consola de administración de la plataforma de herramientas colaborativas g-suite para los usuarios activos al segundo trimeste, la cual se analiza de acuerdo al uso en almacenamiento de los usuarios en el Drive, así como la creación o edición de documentos Google y hojas de calculo.</t>
  </si>
  <si>
    <t>Se realiza configuración y puesta en marcha de los perfiles en la herramienta de mesa de servicio, donde se configurar los permisos para los tecnicos y coordinador de la mesa de servicio.
Se realiza la contratación del aseguramiento de la plataforma GSuite incluido Drive y correo electrónico a través de la Orden de Compra 37853.
Se realiza configuración de reglas iniciales para el aseguramiento de la navegación web en la Entidad.</t>
  </si>
  <si>
    <t>Se realiza seguimiento a los avances y decisiones en la pertinencia para la adquisición de las herramientas tecnológicas identificadas y probadas por las áreas usuarias. La Subdirección de información y la dirección de Prospección, luego de evaluar los resultados de las pruebas, y la pertinencia y necesidad de adquirir la herramienta de Software OCR, toman la decisión de no adquirir la herramienta de reconocimiento de caracteres. En cambio, Las dos áreas, manifiestan su aprobación para adquirir la herramienta de software de Autodesk Architecture, Engineering Construction Collection la cual está compuesta por un conjunto de herramientas BIM integradas, utilizadas en el diseño asistido por computadora para dibujo 2D y modelado 3D dimensiones, que permite elaborar dibujos, gráficos o planos genéricos, documentar proyectos de ingeniería, arquitectura, mapas y modelamiento de planos. Al final el segundo trimestre, la oficina TIC, junto con las áreas usuarias y la secretaria general, avanzo en la estructuración de los estudios previos, análisis de mercado, solicitud de cotizaciones para la contratación de esta herramienta de software. A la fecha, se encuentra pendiente de aprobación por parte del comité de contratación</t>
  </si>
  <si>
    <t xml:space="preserve">Se presentan 2 incidencias de disponibilidad en el periodo, la primera corresponde al servicio del canal principal de internet por un periodo de 72 horas para una disponibilidad del 90 con numero de caso ETB SD1286150, el segundo caso corresponde al No SD1295518 sobre el canal de internet con una disponibilidad de 98.53 en el mes de mayo , lo que impactó la diponibilidad en el trimestre, para 98,85%. Para los demás servicios no presentaron fallas o incidencias sobre su disponibilidad. </t>
  </si>
  <si>
    <t>“Durante el segundo trimestre de la vigencia, se presentaron respectivamente para los meses de abril, mayo y junio indicadores de cumplimiento del 6.5%, 16% y 7.1%. Para el mes de abril se evidenció un uso adecuado de los recursos programados. Se indica para el mes de mayo y junio un nivel de cumplimiento crítico, para lo cual se presentan los factores que incidieron en dicha situación: 1. En lo correspondiente a las facturas de servicios de conectividad, arrendamiento de equipos y soporte, se tenía estimado y programado por parte del supervisor del contrato el pago de las facturas del consumo o servicios del mes, sin embargo, estas no fueron suministradas en los plazos establecidos para el pago. 2. Dada la dinámica de vinculación de la entidad, la cual no se ha generado en la gradualidad programada, esta situación incidió directamente en la programación de los recursos para el pago de la nómina, en tanto la Subdirección Administrativa y Financiera recibió la programación según la solicitud de la Subdirección de Gestión Humana con un estimado de servidores públicos vinculados, al no cumplirse este hecho de vinculación, no fue posible la ejecución el PAC conforme lo previsto”</t>
  </si>
  <si>
    <t>100% de las solicitudes de bienes y servicios atendidas</t>
  </si>
  <si>
    <t>De conformidad con el análisis del segundo trimestre, se da un cumplimiento subestimado dada la meta establecida y equivalente al 90%, en este orden todas las solicitudes de bienes y servicios recibidas, 28 en total, fueron atendidas. Para el mes de abril se recepcionaron y atendieron 9 solicitudes, en mayo de las 14 solicitudes fueron resueltas al 100%, y en el mes de junio de las 5 solicitudes, fueron atendidas todas en su totalidad”.
Es preciso indicar que la atención se genera en razón a la disponibilidad que se tenga en cuanto a los bienes y elementos, por lo cual tanto las cantidades como solicitudes pueden variar respecto de las entregas en temas asociados en papelería como cafetería. Sin perjuicio de las recomendaciones realizadas por la Oficina Asesora de Planeación en el primer trimestre y que ha bien se tienen presentes, se precisa en el reporte que el proceso cuenta con los controles establecidos en aras de garantizar un monitoreo efectivo en cuanto a las solicitudes de bienes y servicios asociados con la gestión”</t>
  </si>
  <si>
    <t>Para el segundo trimestre, de conformidad con lo programado y equivalente al 0%, se señala para el indicador que, sin perjuicio del dato porcentual reflejado, se han adelantado las siguientes actividades: 1) Se cuenta con un plan de trabajo establecido de Gestión Documental, el cual se encuentra alineado con el plan de acción de la vigencia 2019. 2) De acuerdo con la elaboración de los instrumentos archivísticos PINAR-PGD y primera fase de levantamiento de información de las Tablas de Retención Documental TRD, la ejecución de las mismas serán evidenciadas y reportadas en el tercer trimestre del año. Dado lo anteriormente descrito, la SAF a través del proceso de Gestión Documental se encuentra desarrollando las actividades dentro de los términos acorde con los plazos establecidos conforme al ajuste realizado en el plan de acción 2019</t>
  </si>
  <si>
    <t>De 103 vacantes con las que se inicio el mes de abril de 2019, al 30 de junio de 2019 se reportan 40 vacantes. Estos cargos fueron provistos en las siguientes proporciones por cada uno de los meses del segundo trimestre del año así: 8 cargos provistos en abril, 44 cargos provistos en mayo y 11 cargos provistos en junio; para un total en el trimestre de 63 cargos provistos. Esto da un cumplimiento trimestral del 61%</t>
  </si>
  <si>
    <t>61% de cargos vacantes provistos de manera oportuna</t>
  </si>
  <si>
    <t>Firmar convenios y acuerdos de cooperación financiera o técnica</t>
  </si>
  <si>
    <t>Realizar mapeo de actores y alianzas internacionales</t>
  </si>
  <si>
    <t>Realizar giras internacionales para presentar la UBPD.</t>
  </si>
  <si>
    <t>1. Frente al estado del arte sobre la desaparición de personas en Colombia en contexto y en razón del conflicto armado se avanzó en la búsqueda y recolección de literatura en formato digital sobre la desaparición de personas en contextos de conflictos armados y violencia sociopolítica. En su desarrollo, se ha dado énfasis a la información sobre procesos de búsqueda humanitarios y/o extrajudiciales, el rol de las familias o allegados en la búsqueda, las tendencias y principales debates de los procesos humanitarios de búsqueda de personas en escenarios de justicia transicional, así como las pautas, experiencias y metodologías sobre la incorporación de enfoques diferenciales en la búsqueda. Esta primera búsqueda arrojó como resultado 449 documentos (artículos, libros, informes) sobre desaparición forzada y 194 sobre reclutamiento y utilización de niños, niñas y adolescentes. Esta documentación se encuentra en proceso de depuración para evaluar la pertienencia.
Así mismo se avanzó en la redacción de cinco (5) fichas analíticas para el caso de desaparición forzada, cinco (5) fichas sobre reclutamiento y un informe de avance. 
2. Durante el segundo trimestre se realizaron estos apoyos puntuales:
2.1 A la Dirección General:
 • Se realizó un documento en donde se hace un análisis de las diferencias entre la búsqueda desde la óptica judicial y la búsqueda desde una perspectiva humanitaria y extrajudicial, resaltando la diferencia de lo que implica la existencia de una entidad estatal con naturaleza humanitaria y extrajudicial, única en el mundo. Así mismo, la OGC apoyó al equipo de asesores en la realización de una propuesta sobre “los aportes de la búsqueda de personas dadas por desaparecidas en el contexto y en razón del conflicto armado en Colombia en el marco de la justicia transicional como camino hacia la construcción de paz” con miras a tener un documento más elaborado sobre el tema. 
• El miércoles 22 de mayo se representó a la UBPD en el II seminario “Formemos Memoria “conversaciones y manifestaciones artísticas como estrategia de reparación simbólica y no repetición”. Se presentó de la ponencia “la UBPD como fundamento de una acción colectiva en la construcción de paz”.
• Diálogos circulares: la intención de estos diálogos es generar un espacio de acercamiento y diálogo entre la Directora General y los equipos de la UBPD. Estos talleres tuvieron lugar inicialmente con los tres equipos misionales el 12 de abril en una jornada continua.
• Planeación estratégica: la Directora solicitó un planteamiento de enfoque estratégico desde las metas de la Dirección General. Se realizó una propuesta de semáforo de enfoque. A partir de esta discusión se empezó a coordinar un trabajo con la Oficina Asesora de Planeación para definir la contratación de un consultor en este tema.
2.2. A otras áreas: 
• Apoyo a la Subdirección Técnica y Territorial, con la realización de los estudios de confiabilidad para las personas a contratar en 8 ciudades.
• Dirección Técnica de Participación, contacto con víctimas y enfoques diferenciales: Se está realizando un acompañamiento para evaluar cómo se percibe la metodología de participación de esta Dirección técnica en su relación con familiares y allegados de las personas dadas por desaparecidas en contexto y razón del conflicto armado.</t>
  </si>
  <si>
    <t>Desarrollar los planes de trabajo por estudios</t>
  </si>
  <si>
    <t>Realizar discusión sobre los resultados de los estudios</t>
  </si>
  <si>
    <t>Diseño de la estrategia de gestión de conocimiento</t>
  </si>
  <si>
    <t>Diagnóstico del proceso de creación, circulación, uso y apropiación del conocimiento de la UBPD</t>
  </si>
  <si>
    <t>% de herramientas para la creación, el flujo, la apropiación y el uso del conocimiento en la UBPD, implementadas</t>
  </si>
  <si>
    <t>100% de herramientas para la creación, el flujo, la apropiación y el uso del conocimiento en la UBPD, implementadas</t>
  </si>
  <si>
    <t>27,5% de las herramientas para la creación, el flujo, la apropiación y el uso del conocimiento en la UBPD, implementado</t>
  </si>
  <si>
    <t>El 75,7% de los servidores públicos vinculados a diciembre de 2018 hacen uso de las herramientas colaborativas</t>
  </si>
  <si>
    <t xml:space="preserve"> - Política de Control Interno - Información y Comunicación
-   Política de Transparencia, acceso a la información pública y lucha contra la corrupción </t>
  </si>
  <si>
    <t xml:space="preserve">Producir, postproducir, distribuir y difundir las piezas pedagógicas y comunicativas de la estrategia de sensibilización y movilización en radio y televisión, nacional y digital. </t>
  </si>
  <si>
    <t>Elaborar los procesos, procedimientos y demás documentos de sistema de gestión de la UBPD</t>
  </si>
  <si>
    <t>Los avances con respecto a los hitos que se reportan en este periodo son:
Hito 1. La OAP ha asumido de manera muy directa la labor de apoyar la definición de la estrategia de rendición de cuentas, para lo cual convocó las reuniones que fueron necesariar para planear detalladamente la I audiencia pública al respecto y dar orientación sobre las características mínimas y las posibilidades que podía tener esta actividad. Así mismo, lideramos la interlocución con otras áreas para esta labor y se iniciaron las acciones para conformar el Comité que definirá la estrategia en su totalidad.
Hito 4. Además de difundir la información de 2018, se consolidó una actualización del informe de gestión y rendición de cuentas, con datos correspondientes al I trimestre de 2019, teniendo en cuenta que la I audiencia se realizaría en junio. Se diseñó un formulario para recoger inquietudes de los grupos de valor y, con base en ellos, se construyó la estructura de la audiencia y se creó el guión de la jornada.
Hito 5. Se organizó, convocó y realizó la I audiencia pública de rendición de cuentas de la entidad el 19 de junio de 2019, con la participación de 158 personas y transmisión en directo vía streaming. Las preguntas (46) y las evaluaciones (31) recibidas, se respondieron en un documento que está en proceso de publicación en la página web. También se hizo un documento de autoevaluación que fue presentado a la Dirección General. Esta información alimentará la consolidación de la estrategia de RC.</t>
  </si>
  <si>
    <t>100% de avance en el seguimiento de la implementación del Sistema de Control Interno</t>
  </si>
  <si>
    <t xml:space="preserve">Asesorar la formulación y seguimiento de planes de mejoramiento a las áreas. </t>
  </si>
  <si>
    <t>Realizar reunión con las diferentes áreas de la entidad con el propósito de establecer los riesgos que pueden generar posibles acciones judiciales en contra de la UBPD.</t>
  </si>
  <si>
    <t>Solicitar la parametrización en el Sistema eKOGUI de la causa general por la que se configura el riesgo, si a ello hubiere lugar.</t>
  </si>
  <si>
    <t>Consolidación y seguimiento a la articulación interinstitucional de la UBPD con actores clave</t>
  </si>
  <si>
    <t xml:space="preserve">70% de protocolo de información construido. </t>
  </si>
  <si>
    <t>Diseñar de plan operativo para el funcionamiento de las áreas misionales a cargo de la subdirección</t>
  </si>
  <si>
    <t>Formulación participativa del enfoque territorial de la UBPD</t>
  </si>
  <si>
    <t># de documentos sobre lineamientos para la formulación del plan nacional de búsqueda, garantizando la inclusión de los enfoques territorial, diferencial, étnico y de género.</t>
  </si>
  <si>
    <t>Presentar a la Dirección General de la UBPD una propuesta de cronograma, metodología y componentes mínimos que debe contener el proceso de construcción del plan nacional de búsqueda.</t>
  </si>
  <si>
    <t>Lineamientos Técnicos para Planes de Búsqueda.</t>
  </si>
  <si>
    <t>Lineamientos para la evaluación de planes regionales de búsqueda</t>
  </si>
  <si>
    <t># de matrices de caracterización de actores regionales clave para la búsqueda</t>
  </si>
  <si>
    <t xml:space="preserve">Identificación y caracterización de actores territoriales para la búsqueda </t>
  </si>
  <si>
    <t>Aplicar instrumentos de recolección de información y documentación de casos a familiares y personas en territorio, siguiendo los lineamientos de la dirección de DIPLB de la UBPD.</t>
  </si>
  <si>
    <t xml:space="preserve">Evaluación y monitoreo de contextos de riesgo territorial. </t>
  </si>
  <si>
    <t>Mapeo nacional preliminar y diagnóstico sobre la búsqueda de personas dadas por desaparecidas en el contexto y en razón del conflicto armado.</t>
  </si>
  <si>
    <t xml:space="preserve">Realizar memorias de 6 encuentros con sociedad civil sobre Plan Nacional de Búsqueda. </t>
  </si>
  <si>
    <t xml:space="preserve">Revisar y proponer estructura de información primaria y secundaria recogida por la UBPD. </t>
  </si>
  <si>
    <t xml:space="preserve">Documentar subprocesos y procedimientos de información, planeación y localización. </t>
  </si>
  <si>
    <t>Solicitar el plan de formación a la oficina de gestión del conocimiento</t>
  </si>
  <si>
    <t>Diagnosticar el proceso de identificación Instituto Nacional de Medicina Legal y Ciencias Forenses.</t>
  </si>
  <si>
    <t>Socializar el diagnóstico del proceso de identificación de Instituto Nacional de Medicina Legal y Ciencias Forenses.</t>
  </si>
  <si>
    <t xml:space="preserve">Se realizaron las actividades para el desarrollo de la prueba piloto del diagnostico del estado de identificación en los departamentos de Nariño y Norte de Santander. </t>
  </si>
  <si>
    <t xml:space="preserve">Participar en la definición de contenidos para la elaboración de piezas comunicativas y material pedagógico para el proceso de participación </t>
  </si>
  <si>
    <t>Se estableció un cronograma de trabajo interno de la DPCVED para realizar los lineamientos de Reencuentro con enfoques diferenciales, género y psicosocial. De acuerdo a la construcción de la meta y su fórmula de cálculo no se han realizado Reencuentros dado que los mismos no han sido solicitados.</t>
  </si>
  <si>
    <t>Realizar los reencuentros solicitados</t>
  </si>
  <si>
    <t>Realizar el 100% de las entregas dignas solicitadas.</t>
  </si>
  <si>
    <t>Se estableció un cronograma de trabajo interno de la DPCVED para realizar los lineamientos de Entrega Digna con enfoques diferenciales, género y psicosocial. De acuerdo a la construcción de la meta y su fórmula de cálculo no se han realizado Entregas Dignas dado que los mismos no han sido solicitados.</t>
  </si>
  <si>
    <t xml:space="preserve">Realizar las entregas dignas solicitadas </t>
  </si>
  <si>
    <t>Elaborar participativamente los lineamientos de participación, enfoques diferenciales (NNJ, persona mayor - generacional, étnico y discapacidad), género y psicosocial de los procesos de la UBPD.</t>
  </si>
  <si>
    <t>5 lineamientos de participación y enfoques diferenciales, étnico, género y psicosocial construidos</t>
  </si>
  <si>
    <t>0 lineamientos de participación y enfoques diferenciales, étnico, género y psicosocial construidos</t>
  </si>
  <si>
    <t>En el proceso de construcción de los lineamientos de los Enfoques Diferenciales y de Género, la DPCVED ha llevado a cabo varias actividades y el desarrollo de insumos conceptuales que contribuyen a la consecución de dicho objetivo:
• En el Enfoque Étnico Pueblo- Rrom, se desarrolló toda la preparación, pre-consulta y despliegue territorial de la Consulta Previa con el Pueblo Rrom de la mano de las entidades del Sistema Integral de Verdad, Justicia, Reparación y No Repetición (JEP_CEV_UBPD) y con el apoyo del Ministerio del Interior en 11 territorios con las diferentes Kumpañy identificadas. En dicha Consulta se socializó y se validó el documento propuesta de Ruta de Relacionamiento entre la UBPD y el Pueblo Rrom, donde se reconoce como aporte la definición de formas de interlocución y comunicación con la UBPD y las Kumpañy, se resalta como un aporte de la propuesta el reconocimiento de las tradiciones, usos, costumbres y cosmología propia del pueblo Rrom y se estableció con la mayoría de las Kumpañy que, por lo pronto, no se identifican personas del pueblo Rrom desaparecidas. 
• Con relación al Enfoque Étnico- Afrocolombiano, se avanzó en el relacionamiento con organizaciones nacionales de las comunidades afrocolombianas como el CONPA o el Movimiento de Mujeres Negras a través de diferentes escenarios para el diseño de un Encuentro Nacional de construcción participativa de los lineamientos en el mes de agosto en Cali y en el marco de la Semana de la Afrocolombianidad con los tres mecanismos del SIVJRNR.
• A su vez, en el Enfoque Étnico- Indígena se instaló el Órgano de Interlocución y Coordinación entre la UBPD y el Movimiento Nacional Indígena establecido en la Consulta Previa como parte de la implementación del Protocolo de Relacionamiento y Coordinación de la UBPD con Pueblos Indígenas. 
• Con relación al Enfoque de Género- Mujeres, desde la UBPD se avanzó en líneas de cooperación internacional con ONU Mujeres para el desarrollo de un proyecto territorial en Vista Hermosa y otras acciones de fortalecimiento de la UBPD (formación, encuentros con mujeres y organizaciones, entre otras) y se definió la articulación con la CEV para desarrollar en el mes de agosto un Encuentro por la Verdad para el Reconocimiento a la persistencia de las mujeres que lideran la búsqueda de personas dadas por desaparecidas en razón y en el contexto del conflicto armado.
• En el Enfoque de Género- LGBTI, como parte de la estrategia de convocatoria para los Encuentros Regionales de construcción de los lineamientos para la incorporación del enfoque en el proceso de búsqueda y participación, desde la DPCVED se participó en eventos de reflexión académica y diálogo con víctimas LGBTI de la Plataforma LGBTI por la Paz y la Mesa LGBT de la Comuna 8 de Medellín. 
• Desde el Enfoque de Niños, Niñas y Jóvenes, se acompañó y desarrolló la propuesta metodológica del Encuentro Internacional: Palabras con Eco: Derechos de la Niñez y la Justicia Transicional con UNICEF y el SIVJRNR, y se abrieron escenarios de diálogo con la organización BENPOSTA Nación de Muchachos y Grupo Consultor de Adultos desvinculados, desde los cuales se identificaron algunas solicitudes de búsqueda de personas dadas por desaparecidas y la idea de que ellos como colectivo participen en los encuentros regionales de construcción de los lineamientos. 
Finalmente, en el marco del Proyecto ICTJ y Embajada de Holanda se logró culminar la construcción de los documentos de Estado del Arte - Comprensiones desde los Enfoques Diferenciales y de Género acerca de la participación en los procesos de búsqueda de personas dadas por desaparecidas con ocasión del conflicto armado, un insumo necesario para el diseño de metodologías pertinentes y formulación de hipótesis de trabajo en el proceso de construcción de los lineamientos de los EDyG para los procesos de participación en la búsqueda. Además, se desarrollaron las Propuestas Metodológicas para los Encuentros Regionales de construcción participativa de dichos lineamientos y se definieron estrategias para la convocatoria.</t>
  </si>
  <si>
    <t>Socializar periódicamente los avances sobre lineamientos de participación y enfoques diferenciales, género y psicosocial en los procesos de lla UBPD.</t>
  </si>
  <si>
    <t>Participación de la sociedad civil en los procesos de búsqueda</t>
  </si>
  <si>
    <t xml:space="preserve">Durante el segundo trimestre de 2019 la DPCVED continuó con su estrategia de relacionamiento con organizaciones de la sociedad civil, desarrollando reuniones con 8 nuevas organizaciones, con la participación de 191 personas: FASOL, GEPU UniValle, PRORROM, LGBTI POR LA PAZ, CABILDO SAN LORENZO, FUNDACIÓN YOVANY QUEVEDO, BENPOSTA y CORPORACIÓN DE DESARROLLO Y PAZ DEL MAGDALENA MEDIO. Se aclara que el dato anterior no incluye el relacionamiento realizado por los equipos territoriales de la UBPD, debido a que la Subdirección General Técnica y Territorial (SGTT) se encuentra en proceso de verificación y consolidación de la información, por lo mismo, el dato reportado no podría tomarse como final o definitivo.
Además, de las reuniones mencionadas, entre abril y junio la DPCVED también continuó su relacionamiento con: Familiares Colombia Por el Apoyo Mutuo, Los Que Faltan, CONPA, ACOMIDES, REINICIAR, CREDHOS, MOVICE, ASFADDES y la Secretaría Técnica de la Comisión de Derechos Humanos de Pueblos Indígenas, a las que asistieron con 70 personas.
Ahora bien, el desarrollo del relacionamiento con las organizaciones señaladas dejó en evidencia que la UBPD tiene cuatro retos: i) profundizar en el conocimiento que tiene sobre las experiencias y expectativas de la comunidad LGBTI y la población étnica en torno a la desaparición y procesos de búsqueda; ii) realizar actividades conjuntas que favorezcan la aplicación de los enfoques diferenciales, de género y psicosocial; iii) activar redes de apoyo visibles y legítimas en los territorios, y; iv) establecer mecanismos claros de relacionamiento entre las organizaciones y los equipos territoriales de la UBPD. </t>
  </si>
  <si>
    <t xml:space="preserve"> - Política de servicio ciudadano
- Política de Talento Humano
- Política de Gestión documental</t>
  </si>
  <si>
    <t xml:space="preserve">Si bien la ejecución sigue siendo muy baja respecto de las metas propuestas para el cierre del segundo trimestre del año, es de destacar que a 30/06/2019, se reflejan compromisos por valor de $17.418.427.682, recursos sobre los cuales se reportará ejecución al tercer trimestre del año. 
Teniendo en cuenta los avances en la etapa precontractual de varios procesos que comprometen importantes recursos, se espera que al cierre del año se acerquen los porcentajes de ejecución presupuestal reales, con los fijados en el Plan de Acción. </t>
  </si>
  <si>
    <t>Adquirir y proveer los bienes y servicios según la disponibilidad de recursos.</t>
  </si>
  <si>
    <t>De conformidad con el indicador para el segundo trimestre del cual se tiene como meta programada el 21%, se indica un cumplimiento óptimo y superior al planeado correspondiente al 31% de lo cual se evidencia la ejecución de las siguientes actividades y las cuales se encuentran alienadas con los hitos establecidos para el proceso que se describen a continuación: 1) Elaboración del documento de política de Servicio al Ciudadano: se cuenta con un avance porcentual esperado y programado igual al 10%, de lo cual media como evidencia el documento elaborado conforme la política de operación de servicio al ciudadano y sus componentes estratégicos. 2) Trámite de ajustes al documento: documento fue objeto de recomendaciones, aclaraciones y ajustes del cual conforme lo programado presenta el avance respetivo al 3%. 3) Presentación de la Política de Servicio al Ciudadano al comité de Gestión: el documento elaborado fue presentado para revisión en el Comité de Gestión llevado a cabo el día 25 de junio de 2019, de lo cual media acta y soporte de agenda de convocatoria, sin perjuicio de lo anterior y conforme las recomendaciones recibidas, se realizan las respectivas validaciones para ser presentado en el comité siguiente y cuyo reporte se evidenciará en el tercer trimestre de la vigencia; corresponde a este un avance del 3%. 4) Elaboración del acto administrativo para su adopción: no se encuentra programado para el presente trimestre porcentaje de avance. 5) Implementación de la política: no se encuentra programado para el presente trimestre porcentaje de avance. 6) Diseñar el plan de servicio al ciudadano: El plan de trabajo de Servicio al Ciudadano fue elaborado, aprobado y está en estado de ejecución, en razón a lo anterior se logra el 10% de cumplimiento. 7) Presentar el plan para aprobación: el plan de trabajo se encuentra aprobado por la Secretaría General y la Subdirección Administrativa y Financiera de lo cual media acta de validación del 13 de junio de 2019, en este orden se cumple con el porcentaje del 10% establecido y programado para el tercer trimestre lo que denota el avance superior ejecutado para el presente reporte. 8) Realizar seguimiento al plan de servicio al ciudadano: De conformidad con la programación establecida el reporte será presentado en el tercer trimestre.
Se deja constancia que mediante memorando No. 18162019-210-3-694 de fecha 18/06/2019, fue remitida la politica de servicio al ciudadano por parte de la SAF a la OAJ para su correspondiente revisión. Texto respecto del cual, a la fecha no se cuenta con ningún pronunciamiento.</t>
  </si>
  <si>
    <t>% del Sistema de Seguridad y Salud en el trabajo implementado</t>
  </si>
  <si>
    <t xml:space="preserve"># de entidades con relacionamiento activo con la UBPD </t>
  </si>
  <si>
    <t xml:space="preserve">Lineamientos de participación y enfoques diferenciales, género y psicosocial para los procesos de la UBPD </t>
  </si>
  <si>
    <t>Documento de política de prevención del daño antijurídico realizado</t>
  </si>
  <si>
    <t>Elaborar una estrategia de incentivos que permita fortalecer la cultura de la rendición de cuentas entre los servidores de la UBPD, la ciudadanía y los familiares que hagan parte de los grupos de interés.</t>
  </si>
  <si>
    <t>Diseñar de la estrategia de rendición de cuentas.</t>
  </si>
  <si>
    <t>Implementar la estrategia de rendición de cuentas para la vigencia.</t>
  </si>
  <si>
    <t>Realizar el seguimiento y evaluación sobre lo previsto para la vigencia.</t>
  </si>
  <si>
    <t xml:space="preserve">Con la entrada de dos nuevas integrantes en el equipo se fortalecieron las herramientas de comunicación interna ya existentes (boletínes, carteleras internas y correo comunicaciones@). Adicionalmente se avanzó en la propuesta para el desarrollo de la Intranet. </t>
  </si>
  <si>
    <t>0 herramientas de comunicación interna</t>
  </si>
  <si>
    <t>Se puso en funcionamiento el nuevo portal web de la UBPD; se realizó una Gira de Medios en el marco del despliegue territorial de la UBPD; se finalizó la Fase exploratoria de la Estrategia Círculo de saberes creativos; se llevó a cabo la primera audiencia de Rendición de cuentas; se fortalecieron las redes sociales Twitter y Facebook de la UBPD con la entrada de la Community Manager; se avanzó en la elaboración de las propuestas del programa de radio, el programa de televisión y los mensajes institucionales; se realizaron las gestiones para la difusión de las cuñas radiales en emisoras públicas, privadas, comunitarias y alternativas; se avanzó en la definición y el proceso de adquisición de los elementos de identificación institucional.</t>
  </si>
  <si>
    <t>26 acciones de pedagogía y comunicación estratégica externa</t>
  </si>
  <si>
    <t>28 acciones de pedagogía y comunicación estratégica externa</t>
  </si>
  <si>
    <t>Plan Institucional de Gestión Ambiental - PIGA diseñado</t>
  </si>
  <si>
    <t>1 entidad con relacionamiento activo con la UBPD</t>
  </si>
  <si>
    <t>Identificar actores institucionales clave para el cumplimiento del mandato misional de la UBPD.</t>
  </si>
  <si>
    <t>Identificar temáticas y necesidades misionales de articulación.</t>
  </si>
  <si>
    <t>Entablar contacto e instalar mecanismo de articulación con los actores institucionales clave.</t>
  </si>
  <si>
    <t>20% de protocolo de información construido</t>
  </si>
  <si>
    <t>63% de avance en el diseño e implementación de los mecanismos de planeación y seguimiento a la operación misional de las áreas a cargo de la subdirección técnica y territorial</t>
  </si>
  <si>
    <t>Se diseñó la matriz de caracterización de potenciales fuentes de información territorial que aporten a la búsqueda y/o se consideren relevantes para el proceso. La matriz invita a los equipos a estar atentos a la variedad de información disponible en los territorios, a tener presente que las particularidades de cada lugar implican diferencias en cuanto a las fuentes disponibles y a indagar de manera constante por la manera en que dichas fuentes brindan insumos de gran importancia para la búsqueda de las personas dadas por desparecidas en el contexto y en razón del conflicto armado.</t>
  </si>
  <si>
    <t>Consecutivo indicador</t>
  </si>
  <si>
    <t>09</t>
  </si>
  <si>
    <t>01</t>
  </si>
  <si>
    <t>02</t>
  </si>
  <si>
    <t>03</t>
  </si>
  <si>
    <t>04</t>
  </si>
  <si>
    <t>05</t>
  </si>
  <si>
    <t>06</t>
  </si>
  <si>
    <t>07</t>
  </si>
  <si>
    <t>08</t>
  </si>
  <si>
    <t>Avance cualitativo
Segundo trimestre de 2019</t>
  </si>
  <si>
    <t>% Avance acumulado 2019</t>
  </si>
  <si>
    <t>% Avance - II trimestre de 2019</t>
  </si>
  <si>
    <t>Meta
II trimestre de 2019</t>
  </si>
  <si>
    <t>Avance cuantitativo
II trimestre de 2019</t>
  </si>
  <si>
    <t>18,1% del sistema de gestión diseñado e implementado en el 2019</t>
  </si>
  <si>
    <t>Se enviaron los informes de seguimiento a la ejecución presupuestal de los proyectos de inversión de la UBPD, comparado la ejecución de la entindad con la del SIVJRNR. Adicionalmente, se enviaron las alertas correspondientes a la programación del Plan Anual de Adquisiciones y los saldos de recursos pendientes por gestionar. Se realizaron las reuniones con directores y jefes de Oficina para definir las necesidades que permitan programar en el Plan Anual de Adquisiciones la totalidad del presupuesto de inversión. Finalmente, se han presentado alertas en los comités de gestión 01 y 03 de fechas 02/04/2019 y 29/05/2019, respectivamente, con el fin de conocer las dificultades que se han presentado para el cumplimiento de las metas de ejecución presupuestal y se han solicitado los planes detallados de trabajo para mejorar la ejecución presupuestal de inversión</t>
  </si>
  <si>
    <t>17,46% de la ejecución presupuestal de los recursos de Inversión</t>
  </si>
  <si>
    <t>2,07% de la ejecución presupuestal de los recursos de Inversión</t>
  </si>
  <si>
    <t>Durante el segundo trimestre la DPCVED ha asesorado, orientado y fortalecido a 145 personas. Las mismas corresponden a 106 diálogos iniciales (133 personas), 23 diálogos de de documentación (11 personas) y 4 acciones de orientación, asesoría y fortalecimiento para la participación. (1 persona) 
De los 106 diálogos iniciales, 41 de estos con la participación de 53 personas, fueron realizados por el equipo territorial, según reporte de la Dirección de Información, Planeación y Localización -DIPL-. Sin embargo, la DIPL, advierte que dicho reporte se encuentra en proceso de migración y verificación con la base de registro unificada, proceso que es dispendioso, por lo que no se podría tomar como cifra final o definitiva.</t>
  </si>
  <si>
    <t>Preparar y realizar 6 encuentros (2 con organizaciones de sociedad civil, 2 con organizaciones de familiares de desaparición y 2 con organizaciones de familiares de secuestro) sobre Plan Nacional de Búsqueda.</t>
  </si>
  <si>
    <t>Ejecutar y evaluar el plan de seguridad y salud en el trabajo</t>
  </si>
  <si>
    <t>% de planes regionales de búsqueda en implementación</t>
  </si>
  <si>
    <t>Implementar los planes regionales de búsqueda.</t>
  </si>
  <si>
    <t>Durante el periodo de reporte se avanzó en la suscripción de un (1) convenio interadministrativo de cooperación con la Fiscalía General de la Nación cuyo avance se refleja en la realización de un anexo técnico donde se establece el procedimiento de diligencia de acceso a procesos, para realizar la recolección de información para la búsqueda. Por otra parte, el convenio con la CEV permitió la puesta en marcha de las sedes territoriales en los municipios de San José del Guaviare, Cúcuta, Apartadó, Villavicencio y Barrancabermeja. En tal sentido, han superado dificultades de carácter logístico, técnico y administrativo logrando a la fecha la consolidación de las sedes territoriales según lo programado por la SGTT.</t>
  </si>
  <si>
    <t>Durante el 2do. trimestre de 2019, se realizaron 4 reuniones entre la UBPD y la CEV sobre el intercambio de información, con el propósito de identificar las necesidades de cada una de las entidades, los tipos de información que recauda y produce cada entidad, las modalidades propias de tratamiento de la información de cada entidad, el marco legal (Decretos Ley 588 y 589 de 2017), las características y modalidades de intercambio y transmisión de información. Estas reuniones estuvieron orientadas a acordar las bases y elementos esenciales para la elaboración de un protocolo de intercambio de información entre la CEV y la UBPD, en desarrollo del artículo 5 del Decreto Ley 589 de 2017.
A esos efectos, tanto la CEV como la UBPD designaron personas de enlace: Camilo Bernal (inicialmente) y Dora Lancheros (posteriormente) por la CEV; y Federico Andreu, por la UBPD. 
Las necesidades identificadas fueron: 
• Transmisión de la UBPD de los reportes oficiales sobre lo acontecido del artículo 5 del Decreto Ley 589 de 2017).
• Intercambio de información y documentos estatales (inclusive bajo reserva legal) recaudados por cada entidad.
• Transmisión a la UBDP de las declaraciones de víctimas, familiares, comparecientes y otros recaudados por la CEV.
• Transmisión de análisis y documentos de la UBPD sobre la desaparición forzada (territorios, patrones, modalidades, tipologías, y evolución).
En el curso de ese periodo, la CEV y la UBDP intercambiaron documentos de referencia. Por parte de la UBPD se elaboró y entregó a la CEV un documento sobre el marco legal de la articulación del SIVJRNR (Anexo 1) y otro sobre el marco legal que rige el acceso y la transmisión de la información de la UBPD (Anexo 2). Por su parte la CEV elaboró y entrego a la UBPD un documento de consideraciones sobre la relación de la CEV con la UBPD (Anexo 3).
Actualmente, la UBPD está elaborando un proyecto de Protocolo de intercambio de información entre la UBDP y la CEV.</t>
  </si>
  <si>
    <t>35% de avance en el diseño e implementación de los mecanismos de planeación y seguimiento a la operación misional de las áreas a cargo de la subdirección técnica y territorial</t>
  </si>
  <si>
    <t xml:space="preserve">85% de los equipos territoriales de la UBPD en funcionamiento. </t>
  </si>
  <si>
    <t>33% de los equipos territoriales de la UBPD en funcionamiento</t>
  </si>
  <si>
    <t>32% de los equipos territoriales de la UBPD en funcionamiento</t>
  </si>
  <si>
    <t>Durante el segundo trimestre se definieron los componentes mínimos del enfoque territorial de la UBPD. Dicho ejercicio fue realizado junto con los coordinadores territoriales, los enlaces territoriales de la SGTT y la Directora General. Como componentes mínimos para el enfoque territorial se establecieron:
1) relacionamiento con actores;
2) construcción de identidad y sentido de la desaparición;
3) actores, desde la perspectiva de sus conocimientos, experiencias y necesidades;
4) perspectiva dinámica del enfoque territorial; y
5) Dinámicas pasadas y actuales del conflicto.</t>
  </si>
  <si>
    <t>Para el periodo de reporte se remitió a la Dirección General la ruta metodológica con los siguientes componentes:
Metodología para la realización de los diálogos participativos de la cual hacen parte los siguientes componentes: cronograma y plan de trabajo, actores que participarán en los diálogos y sitios de realización de los diálogos. La implementación de esta metodología se realizará a través del convenio USAID-UBPD suscrito para tal fin.
Así mismo, se cuenta con la propuesta metodológica para la sistematización de los diálogos participativos.</t>
  </si>
  <si>
    <t>Se han realizado cinco (5) Comités de acciones humanitarias en los cuales se ha revisado la implementación de los doce (12) planes regionales de búsqueda que se encuentran en etapa de recolección y análisis de información.</t>
  </si>
  <si>
    <t>Conformar instancia colegiada al interior de la UBPD para la implentación de los planes regionales de búsqueda.</t>
  </si>
  <si>
    <t>Durante el segundo trimestre se diseñó la herramienta de recolección de información para el mapeo de los actores en territorio. Para la elaboración de dicha herramienta se realizaron espacios de conversación con la Dirección General donde se avaló la herramienta diseñada por la SGTT. Dicha herramienta fue pensada para reconocer los aprendizajes sobre la búsqueda de personas dadas por desaparecidas. Se le pregunta quién, cómo, cuando y donde ha buscado, cuáles han sido las redes de apoyo para la búsqueda y los obstáculos que se han presentado para la misma. Dicha matriz será un insumo relevante para consolidar el plan estratégico de los equipos territoriales teniendo en cuenta el enfoque territorial.</t>
  </si>
  <si>
    <t>50 encuentros con entidades e instituciones que conocen el trabajo de la UBPD y con las que se inicia un contacto de relacionamiento en el territorio</t>
  </si>
  <si>
    <t>Bajo la coordinación y lineamiento de la Subdirección General Técnica y Territorial, los equipos territoriales adelantaron 41 diálogos iniciales con familias y/o personas interesadas en conocer el paradero y lo acaecido con sus ser(es) querido(s) dado(s) por desaparecido(s). En este espacio, se indagó sobre las expectativas y necesidades de las víctimas en relación con la búsqueda, además de brindar información clara y precisa sobre el mandato y funciones de la UBPD a partir de su carácter humanitario extrajudicial y confidencial.
En el segundo trimestre la meta no se cumplió dado que los equipos territoriales inciaron sus labores a partir del 4 de junio de 2019 y no en el mes de mayo como se tenía previsto. No obstante, se espera que para el tercer trimestre se realicen los encuentros programados más los rezagados del segundo trimestre.
La UBPD entiende por encuentros de apoyo, asesoría, orientación y fortalecmiento todas aquellas acciones que contribuyen a la búsqueda de personas dadas por desaparecidas. En este caso, los diálogos iniciales hacen parte de esas acciones como también lo hacen las acciones de fortalecimiento. Es por ello que los memorandos incluyen tanto diálogos iniciales como acciones de fortalecimiento. La suma de éstos es el resultado de los encuentros de apoyo, asesoría, orientación y fortalecimiento realizados.</t>
  </si>
  <si>
    <t>41 encuentros de asesoría, orientación, apoyo y fortalecimiento realizadas, de acuerdo a los lineamientos de la dirección de participación</t>
  </si>
  <si>
    <t>Con el objetivo de cumplir con la meta de este indicador prevista a partir del tercer trimestre, los equipos territoriales están avanzando en el diseño metodológico de los encuentros colectivos que deben pasar por aprobación de la SGTT. En este sentido, se avanza en la programación de los mismos para el tercer y cuarto trimestre. Todo indica que esta meta se cumplirá como se ha previsto.</t>
  </si>
  <si>
    <t>A partir de los diálogos iniciales realizados por los equipos territoriales, se recibieron 41 solicitudes de búsqueda de personas dadas por desaparecidas. La información recolectada a partir de este espacio se diligenció en la herramienta diseñada para tal fin por la Dirección Técnica de Información.
Frente a este indicador, es importante señalar que para el segundo trimestre el número de solitudes de búsqueda es igual al número de encuentros con familias, ya que con todas se realizó unicamente diálogos iniciales. No obstante, para el tercer trimestre se avanzará en las acciones de fortalemiento que se desprenden de los diálogos iniciales. Por lo tanto, el indicador de encuentros con familias se incrementará y no será igual al de solicitudes de búsqueda.
En el segundo trimestre la meta no se cumplió dado que los equipos territoriales inciaron sus labores a partir del 4 de junio de 2019 y no en el mes de mayo como se tenía previsto.</t>
  </si>
  <si>
    <t>41 solicitudes de búsqueda de personas dadas por desaparecidas recibidas en el territorio</t>
  </si>
  <si>
    <t>Con el fin de realizar un monitoreo constante de la situación de contexto y riesgo en términos de seguridad, cada equipo territorial formuló un documento en el que pusieron en evidencia el estado de cada una de sus jurisdicciones a nivel general, de conformidad con las orientaciones formuladas por el asesor de seguridad de la Dirección General.</t>
  </si>
  <si>
    <t>Para el cumplimiento de este indicador se adelantó el diseño del formato de memorando para la consolidación de la información producto de los requerimientos de las Direcciones de Información y Prospección.</t>
  </si>
  <si>
    <t>60% de información recolectada sistematizada y centralizada</t>
  </si>
  <si>
    <t>NO ENVIARON REPORTE</t>
  </si>
  <si>
    <t>69,8% de las metas del plan de acción cumplidas</t>
  </si>
  <si>
    <t>Nivel de cumplimiento 2019</t>
  </si>
  <si>
    <r>
      <t xml:space="preserve">Para el año 2019 existen 71 indicadores registrados en el Plan de Acción 2019. De estos 71 indicadores, en el segundo trimestre de 2019 existen 43 indicadores con metas programadas mayores a cero, generando entonces una meta de este indicador para el segundo trimestre de </t>
    </r>
    <r>
      <rPr>
        <b/>
        <sz val="9"/>
        <rFont val="Arial Narrow"/>
        <family val="2"/>
      </rPr>
      <t>60,56%</t>
    </r>
    <r>
      <rPr>
        <sz val="9"/>
        <rFont val="Arial Narrow"/>
        <family val="2"/>
      </rPr>
      <t xml:space="preserve">. Durante el trimestre se dio cumplimiento con nivel «óptimo», «adecuado» y «subestimado» a 31 de ellos. Por lo anterior, se genera el cálculo de este indicador tomando los 31 indicadores sobre los 71 inscritos en el Plan de Acción 2019 con un resultado del </t>
    </r>
    <r>
      <rPr>
        <b/>
        <sz val="9"/>
        <rFont val="Arial Narrow"/>
        <family val="2"/>
      </rPr>
      <t>42,25%</t>
    </r>
    <r>
      <rPr>
        <sz val="9"/>
        <rFont val="Arial Narrow"/>
        <family val="2"/>
      </rPr>
      <t xml:space="preserve">. Por lo anterior, se calcula el avance cuantitativo así: =((43/71)/(31/71))= (60,56%)/(43,66%)= </t>
    </r>
    <r>
      <rPr>
        <b/>
        <sz val="9"/>
        <rFont val="Arial Narrow"/>
        <family val="2"/>
      </rPr>
      <t>72,09%</t>
    </r>
    <r>
      <rPr>
        <sz val="9"/>
        <rFont val="Arial Narrow"/>
        <family val="2"/>
      </rPr>
      <t>, dejando el indicador en nivel de riesgo de cumplimiento
Existen 15 indicadores con lectura por fuera de cumplimiento, (11) en nivel crítico y (4) en nivel riesgo</t>
    </r>
  </si>
  <si>
    <t xml:space="preserve">Se implementó el documento de medidas para la recepción y protección de información proveniente del proceso especial de recolección de información humanitaria y se siguieron las medidas establecidas en dicho documento. Continúa en revisión y aprobación la "Guía e instrucciones para la gestión documental de información que contribuya a la búsqueda de personas dadas por desaparecidas" por parte de la Dirección General. Se realizaron los estudios previos para contratar al profesional que se encargue de diseñar estrategias que contribuyan al monitoreo de los protocolos de protección y confidencialidad de la información. </t>
  </si>
  <si>
    <t>La ruta metodológica esta siendo revisada por la Dirección General. Se espera comenzar el cronograma de encuentros en la mayor brevedad.
NOTA: La DIPLOB depende de la aprobación de la ruta metodológica elaborada por la SGTT para poder adelantar los encuentros y demás acciones que de ello se desprende para la formulación de la propuesta del Plan Nacional de Búsqueda; en tal virtud, a la fecha no se ha formulado dicha porpuesta por cuanto se entregó la ruta metodologica para aprobación de la Dirección General en el mes de mayo y no se ha notificado su aporbación. 
Atendiendo a dicha situación, lo cual afecta nuestro indicador, se está analizando que es lo mejor frente a este indicador e inclusive se ha pensado realizar cambios en fechas de entrega, lo cual está en proceso de diálogo con la Dirección General y Sandra Parra Jefe de la OAP.</t>
  </si>
  <si>
    <t>Durante el segundo trimestre del año se han recibido en la UBPD 64.553 archivos con información relacionada con la búsqueda de personas desaparecidas. Así mismo, 56.531 de ellos se encuentran registrados y descritos en el registro de fuentes de la entidad. Con lo anterior, el avance del indicador es del 88%.</t>
  </si>
  <si>
    <t>1. La OAP realizó monitoreo y seguimiento del Mapa de Riesgos de Corrupción del primer cuatrimestre 2019. Así mismo, fue publicado en la página web de la UBPD
2. Con relación a la planeación estratégica del Sistema de Gestión se elaboró el contexto estratégico externo e interno para la administración de riesgos y se construyó la primera versión de las políticas de calidad y de riesgos.
3. Se han diseñado procedimientos, planes y formatos en el marco del Sistema de Gestión de la Calidad, solicitados por las diferentes áreas para la respectiva codificación y versionamiento.
 4. Actualmente se cuenta con la matriz de requisitos para la implementación del Sistema de Gestión de la calidad, donde se detalla las actividades que se requiere desarrollar para cada una de ellos.
5. Se solicitó concepto técnico al Departamento Administrativo de la Función Pública el día 03 de enero de 2019 relacionados con la implementación del Modelo Integrado de Planeación y Gestión y la Implementación del Modelo Estándar de Control Interno, concepto que fue recibido por la UBPD el día 04 de febrero de 2019 y presentado a los miembros del Comité de Gestión el No 01 del día 02 de abril de 2019.
Posteriormente, se solicitó un análisis jurídico a la Oficina Asesora encargada de estos temas en la Entidad sobre las políticas de gestión y desempeño mediante comunicación interna. Este concepto fue solicitado reiterativamente en los Comités de Gestión por parte de la Oficina Asesora de Planeación desarrollados los días: 08 de abril, 29 de mayo, 25 de junio y 25 de junio de 2019 
Igualmente, se remitieron los autodiagnósticos de las políticas de gestión y desempeño para el análisis por parte de los líderes de cada una de ellas y se elaboró el plan de acción del Modelo Estándar de Control Interno basado en el autodiagnóstico del Departamento Administrativo de la Función Pública.
Con relación a las políticas de gestión tales como: talento humano, integridad, direccionamiento y planeación, plan anticorrupción y atención al ciudadano y gestión financiera, en los Comités de Gestión se han presentado varios elementos para revisión y aprobación de la alta dirección.
6. - Con relación a la política de control interno la Oficina de Planeación acompañó la elaboración del plan de acción del MECI, a partir del autodiagnóstico desarrollado por la Oficina de Control Interno, el cual fue remito a control interno el día 16 de mayo de 2019 para la revisión y evaluación independiente que realiza esta Oficina, ajustes que fueron realizados por la Oficina Asesora de Planeación y enviando para la presentación en el Comité Institucional de Control Interno.
7. Se publicaron para la participación ciudadana los siguientes temas: Plan Anticorrupción y Atención al ciudadano, Mapa de Riesgos de Corrupción y los documentos relacionados con la audiencia de rendición de cuentas 2018 realizada en junio 19 de 2019.</t>
  </si>
  <si>
    <t>Se realizaron los seguimientos correspondientes al segundo trimestre de la vigencia, recopilando y consolidando la información correspondiente a los avances cuantittivos y cualitativos reportados por los Directores y Jefes de Oficina, que tienen productos asociados a las cadenas de valor de los proyectos de inversión.</t>
  </si>
  <si>
    <t>El documento políticas de prevención del daño antijurídico con corte a mayo 30 de 2019 se construyó cumpliendo el hito establecido.</t>
  </si>
  <si>
    <t>Para el segundo trimestre se reporta avance en la vinculación de los siguientes cargos de planta a la SGTT: una (1) Experta Técnica grado 5, un (1) Experto Técnico grado 3, dos (2) Técnicas de unidad especial grado 1 y una (1) Análista Técnica grado 1.
Desde la SGTT se han desarrollado herramientas para el seguimiento presupuestal a los recursos del proyecto de inversión y el seguimiento al despliegue logístico territorial.
En el mismo sentido, se vincularon a partir de los meses de abril y mayo ocho (8) profesionales para el apoyo de las actividades misionales de las dependencias a cargo de la SGTT, en desarrollo de sus obligaciones contractuales estos profesionales avanzan en la implementación de instrumentos de seguimiento a la gestión en temas como: seguimiento presupuestal y contractual, propuesta de formato para el reporte del SPI por parte de la DIPLOB.
Finalmente, no se reporta avance cuantitativo en los hitos 3 y 4, dado que no se han unificado las herramientas de seguimiento a la gestión para proceder a su implementación general, ni se ha creado la mesa técnica de seguimiento administrativo.</t>
  </si>
  <si>
    <t>Se vincularon 36 profesionales que conformaron los 10 equipos territoriales que componen el despliegue territorial propuesto. Vale la pena resaltar que a la fecha se adelantan procesos de vinculación para dos profesionales y proceso de entrevistas para dos profesionales más.
Para el segundo trimestre de 2019 se dio apertura a 10 sedes territoriales en las ciudades de: Barranquilla, Barrancabermeja, Puerto Asís, Cali, Villavicencio, San José del Guaviare, Cúcuta, Rionegro, Apartadó y Sincelejo. Así las cosas, con el fin de garantizar el funcionamiento en dichas oficinas se estableció convenio con la CEV y Pastoral social, donde se ubican temporalmente los equipos territoriales.
En el marco del proceso de alistamiento para el inicio de actividades de los equipos territoriales, se formuló la metodología para el desarrollo del taller de inducción de los días 21 al 24 de mayo del 2019. El mismo tuvo como objetivo principal aportar elementos para el reconocimiento del carácter humanitario, extrajudicial, de enfoque diferencial y territorial de la UBPD, además del rol de los equipos territoriales al interior de la entidad en el proceso de búsqueda.</t>
  </si>
  <si>
    <t xml:space="preserve">Se viene adelantando la metodología para consolidar la información de las solicitudes de búsqueda individuales y colectivas que nos dan cuenta 1.322 personas dadas por desaparecidas. Adicionalmente se han identificado en los trabajos de investigación alrededor de 484 personas que posiblemente puedan coincidir con el registro inicial cuantificado en las 1.322 solicitudes. </t>
  </si>
  <si>
    <t>Sistema de seguimiento, monitoreo y evaluación de proyectos implementado</t>
  </si>
  <si>
    <t>Se desarrollaron 50 encuentros con entidades e instituciones con el propósito de facilitar la comprensión de las funciones, caracteristicas, alcances y naturaleza de la UBPD, así como su compatibilidad con otros mecanismos del SIVJRNR y demás instituciones del Estado. En este caso la meta sobrepasó lo planeado ya que los equipos territoriales de la UBPD entraron con fecha posterior al despliegue de los demás mecanismos del SIVJRNR. Esto implicó mayor esfuerzo en adelantar distintos encuentros con entidades para presentar a la UBPD en territorio.
En este caso, durante los próximos meses, los equipos territoriales ya no estarán enfocados en dicha tarea sino en adelantar propuestas de articulación con las entidades e instituciones ya abordadas. En tal sentido, se debe tener en cuenta que aunque la planeación correspondía a una posible situación esperada, las expectativas fueron superadas. Teniendo en cuenta el resultado del segundo trimestre, la SGTT prevee que se podría incrementar la meta de los encuentros de los equipos territoriales durante la vigencia. Por lo tanto, solicitamos una reunión con la OAP para evaluar dicha solicitud a partir del 3er trimestre de 2019.</t>
  </si>
  <si>
    <t>% de entregas dignas</t>
  </si>
  <si>
    <t>No. de organizaciones de la sociedad civil que apoyan los procesos de participación en la búsqueda.</t>
  </si>
  <si>
    <t>No. de organizaciones de la sociedad civil que conocen el trabajo de la UBPD y con las que se inicia un contacto de relacionamiento.</t>
  </si>
  <si>
    <r>
      <t>Los indicadores en este color, además del Plan de Acción, también hacen parte del proyecto de inversión con código BPIN 898: “</t>
    </r>
    <r>
      <rPr>
        <i/>
        <sz val="12"/>
        <rFont val="Arial Narrow"/>
        <family val="2"/>
      </rPr>
      <t>Fortalecimiento de la Unidad de Búsqueda de Personas dadas por Desaparecidas nacional</t>
    </r>
    <r>
      <rPr>
        <sz val="12"/>
        <rFont val="Arial Narrow"/>
        <family val="2"/>
      </rPr>
      <t>”.</t>
    </r>
  </si>
  <si>
    <r>
      <t>Los indicadores en este color, además del Plan de Acción, también hacen parte del proyecto de inversión con código BPIN 907: “</t>
    </r>
    <r>
      <rPr>
        <i/>
        <sz val="12"/>
        <color theme="1"/>
        <rFont val="Arial Narrow"/>
        <family val="2"/>
      </rPr>
      <t>Implementación de procesos humanitarios y extrajudiciales de búsqueda de personas dadas por desaparecidas en razón y en contexto del conflicto armado colombiano nacional</t>
    </r>
    <r>
      <rPr>
        <sz val="12"/>
        <color theme="1"/>
        <rFont val="Arial Narrow"/>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</si>
</sst>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 #,##0_-;_-* &quot;-&quot;_-;_-@_-"/>
    <numFmt numFmtId="43" formatCode="_-* #,##0.00_-;\-* #,##0.00_-;_-* &quot;-&quot;??_-;_-@_-"/>
    <numFmt numFmtId="164" formatCode="_-&quot;$&quot;* #,##0.00_-;\-&quot;$&quot;* #,##0.00_-;_-&quot;$&quot;* &quot;-&quot;??_-;_-@_-"/>
    <numFmt numFmtId="165" formatCode="_(&quot;$&quot;\ * #,##0.00_);_(&quot;$&quot;\ * \(#,##0.00\);_(&quot;$&quot;\ * &quot;-&quot;??_);_(@_)"/>
    <numFmt numFmtId="166" formatCode="_(* #,##0.00_);_(* \(#,##0.00\);_(* &quot;-&quot;??_);_(@_)"/>
    <numFmt numFmtId="167" formatCode="_-* #,##0.00\ &quot;€&quot;_-;\-* #,##0.00\ &quot;€&quot;_-;_-* &quot;-&quot;??\ &quot;€&quot;_-;_-@_-"/>
    <numFmt numFmtId="168" formatCode="_-* #,##0.00\ _€_-;\-* #,##0.00\ _€_-;_-* &quot;-&quot;??\ _€_-;_-@_-"/>
    <numFmt numFmtId="169" formatCode="_ &quot;$&quot;\ * #,##0.00_ ;_ &quot;$&quot;\ * \-#,##0.00_ ;_ &quot;$&quot;\ * &quot;-&quot;??_ ;_ @_ "/>
    <numFmt numFmtId="170" formatCode="[$-C0A]d\-mmm\-yy;@"/>
    <numFmt numFmtId="171" formatCode="d\-m\-yy;@"/>
    <numFmt numFmtId="172" formatCode="dd/mm/yyyy;@"/>
    <numFmt numFmtId="173" formatCode="0.0%"/>
  </numFmts>
  <fonts count="19" x14ac:knownFonts="1">
    <font>
      <sz val="11"/>
      <color theme="1"/>
      <name val="Calibri"/>
      <family val="2"/>
      <scheme val="minor"/>
    </font>
    <font>
      <sz val="11"/>
      <color indexed="8"/>
      <name val="Calibri"/>
      <family val="2"/>
    </font>
    <font>
      <sz val="12"/>
      <name val="Arial Narrow"/>
      <family val="2"/>
    </font>
    <font>
      <sz val="10"/>
      <name val="Arial"/>
      <family val="2"/>
    </font>
    <font>
      <b/>
      <sz val="12"/>
      <name val="Arial Narrow"/>
      <family val="2"/>
    </font>
    <font>
      <b/>
      <sz val="22"/>
      <name val="Arial Narrow"/>
      <family val="2"/>
    </font>
    <font>
      <sz val="11"/>
      <color theme="1"/>
      <name val="Calibri"/>
      <family val="2"/>
      <scheme val="minor"/>
    </font>
    <font>
      <sz val="12"/>
      <color theme="1"/>
      <name val="Arial Narrow"/>
      <family val="2"/>
    </font>
    <font>
      <sz val="12"/>
      <color rgb="FFFF0000"/>
      <name val="Arial Narrow"/>
      <family val="2"/>
    </font>
    <font>
      <sz val="11"/>
      <color rgb="FF9C6500"/>
      <name val="Calibri"/>
      <family val="2"/>
      <scheme val="minor"/>
    </font>
    <font>
      <b/>
      <sz val="26"/>
      <color rgb="FFCC99FF"/>
      <name val="Arial Narrow"/>
      <family val="2"/>
    </font>
    <font>
      <sz val="9"/>
      <name val="Arial Narrow"/>
      <family val="2"/>
    </font>
    <font>
      <b/>
      <u/>
      <sz val="18"/>
      <name val="Arial Narrow"/>
      <family val="2"/>
    </font>
    <font>
      <sz val="9"/>
      <color theme="1"/>
      <name val="Arial Narrow"/>
      <family val="2"/>
    </font>
    <font>
      <b/>
      <sz val="9"/>
      <name val="Arial Narrow"/>
      <family val="2"/>
    </font>
    <font>
      <b/>
      <sz val="9"/>
      <color indexed="81"/>
      <name val="Tahoma"/>
      <family val="2"/>
    </font>
    <font>
      <sz val="8"/>
      <name val="Arial Narrow"/>
      <family val="2"/>
    </font>
    <font>
      <i/>
      <sz val="12"/>
      <name val="Arial Narrow"/>
      <family val="2"/>
    </font>
    <font>
      <i/>
      <sz val="12"/>
      <color theme="1"/>
      <name val="Arial Narrow"/>
      <family val="2"/>
    </font>
  </fonts>
  <fills count="13">
    <fill>
      <patternFill patternType="none"/>
    </fill>
    <fill>
      <patternFill patternType="gray125"/>
    </fill>
    <fill>
      <patternFill patternType="solid">
        <fgColor theme="0"/>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rgb="FFFFEB9C"/>
      </patternFill>
    </fill>
    <fill>
      <patternFill patternType="solid">
        <fgColor theme="5" tint="0.59999389629810485"/>
        <bgColor indexed="64"/>
      </patternFill>
    </fill>
    <fill>
      <patternFill patternType="solid">
        <fgColor rgb="FF599FA5"/>
        <bgColor indexed="64"/>
      </patternFill>
    </fill>
    <fill>
      <patternFill patternType="solid">
        <fgColor rgb="FFFFFF00"/>
        <bgColor indexed="64"/>
      </patternFill>
    </fill>
    <fill>
      <patternFill patternType="solid">
        <fgColor theme="4" tint="0.59999389629810485"/>
        <bgColor indexed="64"/>
      </patternFill>
    </fill>
    <fill>
      <patternFill patternType="solid">
        <fgColor rgb="FF66FFCC"/>
        <bgColor indexed="64"/>
      </patternFill>
    </fill>
    <fill>
      <patternFill patternType="solid">
        <fgColor theme="8" tint="0.79998168889431442"/>
        <bgColor indexed="64"/>
      </patternFill>
    </fill>
    <fill>
      <patternFill patternType="solid">
        <fgColor theme="2" tint="-9.9978637043366805E-2"/>
        <bgColor indexed="64"/>
      </patternFill>
    </fill>
  </fills>
  <borders count="2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style="thin">
        <color auto="1"/>
      </right>
      <top style="thin">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indexed="64"/>
      </left>
      <right style="thin">
        <color auto="1"/>
      </right>
      <top style="thin">
        <color auto="1"/>
      </top>
      <bottom/>
      <diagonal/>
    </border>
    <border>
      <left style="medium">
        <color indexed="64"/>
      </left>
      <right style="thin">
        <color auto="1"/>
      </right>
      <top/>
      <bottom/>
      <diagonal/>
    </border>
    <border>
      <left style="medium">
        <color indexed="64"/>
      </left>
      <right style="thin">
        <color auto="1"/>
      </right>
      <top/>
      <bottom style="thin">
        <color auto="1"/>
      </bottom>
      <diagonal/>
    </border>
  </borders>
  <cellStyleXfs count="43">
    <xf numFmtId="0" fontId="0" fillId="0" borderId="0"/>
    <xf numFmtId="41"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1"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5" fontId="1" fillId="0" borderId="0" applyFont="0" applyFill="0" applyBorder="0" applyAlignment="0" applyProtection="0"/>
    <xf numFmtId="167" fontId="6" fillId="0" borderId="0" applyFont="0" applyFill="0" applyBorder="0" applyAlignment="0" applyProtection="0"/>
    <xf numFmtId="164" fontId="6"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0" fontId="3" fillId="0" borderId="0"/>
    <xf numFmtId="0" fontId="3" fillId="0" borderId="0"/>
    <xf numFmtId="0" fontId="3" fillId="0" borderId="0"/>
    <xf numFmtId="0" fontId="9" fillId="5" borderId="0" applyNumberFormat="0" applyBorder="0" applyAlignment="0" applyProtection="0"/>
  </cellStyleXfs>
  <cellXfs count="148">
    <xf numFmtId="0" fontId="0" fillId="0" borderId="0" xfId="0"/>
    <xf numFmtId="0" fontId="2" fillId="2" borderId="0" xfId="0" applyFont="1" applyFill="1" applyAlignment="1">
      <alignment horizontal="center"/>
    </xf>
    <xf numFmtId="0" fontId="2" fillId="2" borderId="0" xfId="0" applyFont="1" applyFill="1"/>
    <xf numFmtId="0" fontId="7" fillId="0" borderId="0" xfId="0" applyFont="1"/>
    <xf numFmtId="0" fontId="7" fillId="0" borderId="0" xfId="0" applyFont="1" applyAlignment="1">
      <alignment horizontal="center"/>
    </xf>
    <xf numFmtId="0" fontId="2" fillId="2" borderId="0" xfId="0" applyFont="1" applyFill="1" applyAlignment="1">
      <alignment horizontal="justify" wrapText="1"/>
    </xf>
    <xf numFmtId="0" fontId="2" fillId="2" borderId="0" xfId="0" applyFont="1" applyFill="1" applyAlignment="1">
      <alignment horizontal="fill"/>
    </xf>
    <xf numFmtId="0" fontId="2" fillId="4" borderId="1" xfId="0" applyFont="1" applyFill="1" applyBorder="1" applyAlignment="1">
      <alignment horizontal="center" vertical="center" wrapText="1"/>
    </xf>
    <xf numFmtId="0" fontId="2" fillId="2" borderId="0" xfId="0" applyFont="1" applyFill="1" applyAlignment="1">
      <alignment horizontal="center" wrapText="1"/>
    </xf>
    <xf numFmtId="0" fontId="7" fillId="2" borderId="1" xfId="0" applyFont="1" applyFill="1" applyBorder="1" applyAlignment="1">
      <alignment horizontal="left" vertical="center" wrapText="1"/>
    </xf>
    <xf numFmtId="0" fontId="2" fillId="2" borderId="0" xfId="0" applyFont="1" applyFill="1" applyAlignment="1">
      <alignment horizontal="fill" wrapText="1"/>
    </xf>
    <xf numFmtId="0" fontId="8" fillId="0" borderId="0" xfId="0" applyFont="1"/>
    <xf numFmtId="0" fontId="2" fillId="2" borderId="1" xfId="0" applyFont="1" applyFill="1" applyBorder="1" applyAlignment="1">
      <alignment horizontal="left" vertical="center" wrapText="1"/>
    </xf>
    <xf numFmtId="0" fontId="2" fillId="0" borderId="1" xfId="0" applyFont="1" applyBorder="1" applyAlignment="1">
      <alignment vertical="center" wrapText="1"/>
    </xf>
    <xf numFmtId="14" fontId="2" fillId="2" borderId="1" xfId="0" applyNumberFormat="1" applyFont="1" applyFill="1" applyBorder="1" applyAlignment="1">
      <alignment horizontal="center" vertical="center" wrapText="1"/>
    </xf>
    <xf numFmtId="14" fontId="2" fillId="0" borderId="1" xfId="0" applyNumberFormat="1" applyFont="1" applyBorder="1" applyAlignment="1">
      <alignment horizontal="center" vertical="center" wrapText="1"/>
    </xf>
    <xf numFmtId="14" fontId="2" fillId="2" borderId="1" xfId="0" applyNumberFormat="1" applyFont="1" applyFill="1" applyBorder="1" applyAlignment="1">
      <alignment horizontal="center" wrapText="1"/>
    </xf>
    <xf numFmtId="172" fontId="7" fillId="0" borderId="1" xfId="0" applyNumberFormat="1" applyFont="1" applyBorder="1" applyAlignment="1">
      <alignment horizontal="center" vertical="center" wrapText="1"/>
    </xf>
    <xf numFmtId="172" fontId="7" fillId="0" borderId="1" xfId="0" applyNumberFormat="1" applyFont="1" applyBorder="1" applyAlignment="1">
      <alignment horizontal="center" vertical="center"/>
    </xf>
    <xf numFmtId="14" fontId="7" fillId="0" borderId="1" xfId="0" applyNumberFormat="1" applyFont="1" applyBorder="1" applyAlignment="1">
      <alignment horizontal="center" vertical="center" wrapText="1"/>
    </xf>
    <xf numFmtId="14" fontId="2" fillId="2" borderId="0" xfId="0" applyNumberFormat="1" applyFont="1" applyFill="1" applyAlignment="1">
      <alignment horizontal="center" wrapText="1"/>
    </xf>
    <xf numFmtId="14" fontId="2" fillId="2" borderId="0" xfId="0" applyNumberFormat="1" applyFont="1" applyFill="1" applyAlignment="1">
      <alignment horizontal="center"/>
    </xf>
    <xf numFmtId="0" fontId="2" fillId="4" borderId="10"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13" xfId="0" applyFont="1" applyFill="1" applyBorder="1" applyAlignment="1">
      <alignment horizontal="center" vertical="center" wrapText="1"/>
    </xf>
    <xf numFmtId="14" fontId="4" fillId="3" borderId="13" xfId="0" applyNumberFormat="1" applyFont="1" applyFill="1" applyBorder="1" applyAlignment="1">
      <alignment horizontal="center" vertical="center" wrapText="1"/>
    </xf>
    <xf numFmtId="0" fontId="2" fillId="4" borderId="9" xfId="0" applyFont="1" applyFill="1" applyBorder="1" applyAlignment="1">
      <alignment horizontal="center" vertical="center" wrapText="1"/>
    </xf>
    <xf numFmtId="14" fontId="2" fillId="2" borderId="6" xfId="0" applyNumberFormat="1" applyFont="1" applyFill="1" applyBorder="1" applyAlignment="1">
      <alignment horizontal="center" wrapText="1"/>
    </xf>
    <xf numFmtId="0" fontId="7" fillId="0" borderId="1" xfId="42" applyFont="1" applyFill="1" applyBorder="1" applyAlignment="1">
      <alignment horizontal="left" vertical="center" wrapText="1"/>
    </xf>
    <xf numFmtId="0" fontId="5" fillId="2" borderId="5" xfId="0" applyFont="1" applyFill="1" applyBorder="1" applyAlignment="1">
      <alignment vertical="center"/>
    </xf>
    <xf numFmtId="0" fontId="5" fillId="2" borderId="0" xfId="0" applyFont="1" applyFill="1" applyAlignment="1">
      <alignment vertical="center"/>
    </xf>
    <xf numFmtId="0" fontId="11" fillId="4" borderId="1" xfId="0" applyFont="1" applyFill="1" applyBorder="1" applyAlignment="1">
      <alignment horizontal="left" vertical="center" wrapText="1"/>
    </xf>
    <xf numFmtId="0" fontId="4" fillId="3" borderId="14"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10" fillId="2" borderId="3" xfId="0" applyFont="1" applyFill="1" applyBorder="1" applyAlignment="1">
      <alignment vertical="center"/>
    </xf>
    <xf numFmtId="0" fontId="10" fillId="2" borderId="4" xfId="0" applyFont="1" applyFill="1" applyBorder="1" applyAlignment="1">
      <alignment vertical="center"/>
    </xf>
    <xf numFmtId="0" fontId="10" fillId="2" borderId="5" xfId="0" applyFont="1" applyFill="1" applyBorder="1" applyAlignment="1">
      <alignment vertical="center"/>
    </xf>
    <xf numFmtId="170" fontId="4" fillId="3" borderId="8" xfId="27" applyNumberFormat="1" applyFont="1" applyFill="1" applyBorder="1" applyAlignment="1">
      <alignment horizontal="center" vertical="center" wrapText="1"/>
    </xf>
    <xf numFmtId="171" fontId="2" fillId="2" borderId="10" xfId="27" applyNumberFormat="1" applyFont="1" applyFill="1" applyBorder="1" applyAlignment="1">
      <alignment horizontal="left" vertical="center" wrapText="1"/>
    </xf>
    <xf numFmtId="171" fontId="2" fillId="4" borderId="10" xfId="27" applyNumberFormat="1" applyFont="1" applyFill="1" applyBorder="1" applyAlignment="1">
      <alignment horizontal="left" vertical="center" wrapText="1"/>
    </xf>
    <xf numFmtId="0" fontId="7" fillId="0" borderId="10" xfId="0" applyFont="1" applyBorder="1"/>
    <xf numFmtId="0" fontId="2" fillId="0" borderId="10" xfId="0" applyFont="1" applyBorder="1" applyAlignment="1">
      <alignment horizontal="left" vertical="center" wrapText="1"/>
    </xf>
    <xf numFmtId="171" fontId="2" fillId="0" borderId="10" xfId="27" applyNumberFormat="1" applyFont="1" applyFill="1" applyBorder="1" applyAlignment="1">
      <alignment horizontal="left" vertical="center" wrapText="1"/>
    </xf>
    <xf numFmtId="171" fontId="2" fillId="0" borderId="10" xfId="27" applyNumberFormat="1" applyFont="1" applyFill="1" applyBorder="1" applyAlignment="1">
      <alignment vertical="center" wrapText="1"/>
    </xf>
    <xf numFmtId="0" fontId="7" fillId="0" borderId="10" xfId="0" applyFont="1" applyBorder="1" applyAlignment="1">
      <alignment horizontal="left" vertical="center" wrapText="1"/>
    </xf>
    <xf numFmtId="171" fontId="2" fillId="2" borderId="12" xfId="27" applyNumberFormat="1" applyFont="1" applyFill="1" applyBorder="1" applyAlignment="1">
      <alignment horizontal="left" vertical="center" wrapText="1"/>
    </xf>
    <xf numFmtId="0" fontId="4" fillId="7" borderId="9"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4" borderId="1" xfId="0" applyFont="1" applyFill="1" applyBorder="1" applyAlignment="1">
      <alignment horizontal="left" vertical="center" wrapText="1"/>
    </xf>
    <xf numFmtId="0" fontId="2" fillId="2" borderId="6" xfId="0" applyFont="1" applyFill="1" applyBorder="1" applyAlignment="1">
      <alignment horizontal="left" vertical="center" wrapText="1"/>
    </xf>
    <xf numFmtId="49" fontId="2" fillId="4" borderId="1" xfId="0" applyNumberFormat="1" applyFont="1" applyFill="1" applyBorder="1" applyAlignment="1">
      <alignment horizontal="center" vertical="center" wrapText="1"/>
    </xf>
    <xf numFmtId="0" fontId="8" fillId="0" borderId="10" xfId="0" applyFont="1" applyBorder="1" applyAlignment="1">
      <alignment horizontal="left" vertical="center" wrapText="1"/>
    </xf>
    <xf numFmtId="0" fontId="7" fillId="11" borderId="1" xfId="0" applyFont="1" applyFill="1" applyBorder="1" applyAlignment="1">
      <alignment horizontal="left" vertical="center" wrapText="1"/>
    </xf>
    <xf numFmtId="0" fontId="2" fillId="11" borderId="10" xfId="0" applyFont="1" applyFill="1" applyBorder="1" applyAlignment="1">
      <alignment horizontal="left" vertical="center" wrapText="1"/>
    </xf>
    <xf numFmtId="0" fontId="7" fillId="12" borderId="1" xfId="0" applyFont="1" applyFill="1" applyBorder="1" applyAlignment="1">
      <alignment horizontal="left" vertical="center" wrapText="1"/>
    </xf>
    <xf numFmtId="172" fontId="7" fillId="12" borderId="1" xfId="0" applyNumberFormat="1" applyFont="1" applyFill="1" applyBorder="1" applyAlignment="1">
      <alignment horizontal="center" vertical="center" wrapText="1"/>
    </xf>
    <xf numFmtId="0" fontId="2" fillId="12" borderId="10" xfId="0" applyFont="1" applyFill="1" applyBorder="1" applyAlignment="1">
      <alignment horizontal="left" vertical="center" wrapText="1"/>
    </xf>
    <xf numFmtId="0" fontId="8" fillId="12" borderId="10" xfId="0" applyFont="1" applyFill="1" applyBorder="1" applyAlignment="1">
      <alignment vertical="center" wrapText="1"/>
    </xf>
    <xf numFmtId="0" fontId="2" fillId="12" borderId="10" xfId="0" applyFont="1" applyFill="1" applyBorder="1" applyAlignment="1">
      <alignment vertical="center" wrapText="1"/>
    </xf>
    <xf numFmtId="0" fontId="2" fillId="12" borderId="1" xfId="0" applyFont="1" applyFill="1" applyBorder="1" applyAlignment="1">
      <alignment horizontal="left" vertical="center" wrapText="1"/>
    </xf>
    <xf numFmtId="14" fontId="2" fillId="12" borderId="1" xfId="0" applyNumberFormat="1" applyFont="1" applyFill="1" applyBorder="1" applyAlignment="1">
      <alignment horizontal="center" vertical="center" wrapText="1"/>
    </xf>
    <xf numFmtId="171" fontId="2" fillId="12" borderId="10" xfId="27" applyNumberFormat="1" applyFont="1" applyFill="1" applyBorder="1" applyAlignment="1">
      <alignment horizontal="left" vertical="center" wrapText="1"/>
    </xf>
    <xf numFmtId="14" fontId="7" fillId="12" borderId="1" xfId="0" applyNumberFormat="1" applyFont="1" applyFill="1" applyBorder="1" applyAlignment="1">
      <alignment horizontal="center" vertical="center" wrapText="1"/>
    </xf>
    <xf numFmtId="14" fontId="2" fillId="12" borderId="10" xfId="0" applyNumberFormat="1" applyFont="1" applyFill="1" applyBorder="1" applyAlignment="1">
      <alignment horizontal="left" vertical="center" wrapText="1"/>
    </xf>
    <xf numFmtId="0" fontId="2" fillId="11" borderId="1" xfId="0" applyFont="1" applyFill="1" applyBorder="1" applyAlignment="1">
      <alignment horizontal="left" vertical="center" wrapText="1"/>
    </xf>
    <xf numFmtId="14" fontId="2" fillId="11" borderId="1" xfId="0" applyNumberFormat="1" applyFont="1" applyFill="1" applyBorder="1" applyAlignment="1">
      <alignment horizontal="center" vertical="center" wrapText="1"/>
    </xf>
    <xf numFmtId="171" fontId="2" fillId="11" borderId="10" xfId="27" applyNumberFormat="1" applyFont="1" applyFill="1" applyBorder="1" applyAlignment="1">
      <alignment horizontal="left" vertical="center" wrapText="1"/>
    </xf>
    <xf numFmtId="14" fontId="7" fillId="11" borderId="1" xfId="0" applyNumberFormat="1" applyFont="1" applyFill="1" applyBorder="1" applyAlignment="1">
      <alignment horizontal="center" vertical="center" wrapText="1"/>
    </xf>
    <xf numFmtId="0" fontId="7" fillId="11" borderId="10" xfId="0" applyFont="1" applyFill="1" applyBorder="1" applyAlignment="1">
      <alignment horizontal="left" vertical="center" wrapText="1"/>
    </xf>
    <xf numFmtId="0" fontId="7" fillId="0" borderId="9"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6" xfId="0" applyFont="1" applyBorder="1" applyAlignment="1">
      <alignment horizontal="center" vertical="center" wrapText="1"/>
    </xf>
    <xf numFmtId="9" fontId="7" fillId="0" borderId="1" xfId="0" applyNumberFormat="1" applyFont="1" applyBorder="1" applyAlignment="1">
      <alignment horizontal="center" vertical="center" wrapText="1"/>
    </xf>
    <xf numFmtId="9" fontId="7" fillId="0" borderId="6" xfId="0" applyNumberFormat="1" applyFont="1" applyBorder="1" applyAlignment="1">
      <alignment horizontal="center" vertical="center" wrapText="1"/>
    </xf>
    <xf numFmtId="0" fontId="13" fillId="0" borderId="1" xfId="0" applyFont="1" applyBorder="1" applyAlignment="1">
      <alignment horizontal="left" vertical="center" wrapText="1"/>
    </xf>
    <xf numFmtId="0" fontId="13" fillId="0" borderId="6" xfId="0" applyFont="1" applyBorder="1" applyAlignment="1">
      <alignment horizontal="left" vertical="center" wrapText="1"/>
    </xf>
    <xf numFmtId="0" fontId="2" fillId="2" borderId="9"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10" fontId="2" fillId="0" borderId="1" xfId="0" applyNumberFormat="1" applyFont="1" applyBorder="1" applyAlignment="1">
      <alignment horizontal="center" vertical="center" wrapText="1"/>
    </xf>
    <xf numFmtId="0" fontId="11" fillId="2" borderId="1" xfId="0" applyFont="1" applyFill="1" applyBorder="1" applyAlignment="1">
      <alignment horizontal="left" vertical="center" wrapText="1"/>
    </xf>
    <xf numFmtId="0" fontId="2" fillId="0" borderId="9" xfId="0" applyFont="1" applyBorder="1" applyAlignment="1">
      <alignment horizontal="center" vertical="center" wrapText="1"/>
    </xf>
    <xf numFmtId="173" fontId="2" fillId="0" borderId="1" xfId="0" applyNumberFormat="1" applyFont="1" applyBorder="1" applyAlignment="1">
      <alignment horizontal="center" vertical="center" wrapText="1"/>
    </xf>
    <xf numFmtId="9" fontId="2" fillId="6" borderId="1" xfId="0" applyNumberFormat="1" applyFont="1" applyFill="1" applyBorder="1" applyAlignment="1">
      <alignment horizontal="center" vertical="center" wrapText="1"/>
    </xf>
    <xf numFmtId="0" fontId="11" fillId="0" borderId="1" xfId="0" applyFont="1" applyBorder="1" applyAlignment="1">
      <alignment horizontal="left" vertical="center" wrapText="1"/>
    </xf>
    <xf numFmtId="9" fontId="2" fillId="0" borderId="1" xfId="0" applyNumberFormat="1" applyFont="1" applyBorder="1" applyAlignment="1">
      <alignment horizontal="center" vertical="center" wrapText="1"/>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173" fontId="7" fillId="0" borderId="1" xfId="0" applyNumberFormat="1" applyFont="1" applyBorder="1" applyAlignment="1">
      <alignment horizontal="center" vertical="center" wrapText="1"/>
    </xf>
    <xf numFmtId="9" fontId="7" fillId="6" borderId="1" xfId="0" applyNumberFormat="1" applyFont="1" applyFill="1" applyBorder="1" applyAlignment="1">
      <alignment horizontal="center" vertical="center" wrapText="1"/>
    </xf>
    <xf numFmtId="0" fontId="2" fillId="8" borderId="1" xfId="0" applyFont="1" applyFill="1" applyBorder="1" applyAlignment="1">
      <alignment horizontal="center" vertical="center" wrapText="1"/>
    </xf>
    <xf numFmtId="9" fontId="2" fillId="0" borderId="19" xfId="0" applyNumberFormat="1" applyFont="1" applyBorder="1" applyAlignment="1">
      <alignment horizontal="center" vertical="center" wrapText="1"/>
    </xf>
    <xf numFmtId="9" fontId="2" fillId="0" borderId="20" xfId="0" applyNumberFormat="1" applyFont="1" applyBorder="1" applyAlignment="1">
      <alignment horizontal="center" vertical="center" wrapText="1"/>
    </xf>
    <xf numFmtId="9" fontId="2" fillId="0" borderId="21" xfId="0" applyNumberFormat="1" applyFont="1" applyBorder="1" applyAlignment="1">
      <alignment horizontal="center" vertical="center" wrapText="1"/>
    </xf>
    <xf numFmtId="9" fontId="2" fillId="9" borderId="1" xfId="0" applyNumberFormat="1" applyFont="1" applyFill="1" applyBorder="1" applyAlignment="1">
      <alignment horizontal="center" vertical="center" wrapText="1"/>
    </xf>
    <xf numFmtId="9" fontId="2" fillId="0" borderId="9" xfId="0" applyNumberFormat="1" applyFont="1" applyBorder="1" applyAlignment="1">
      <alignment horizontal="center" vertical="center" wrapText="1"/>
    </xf>
    <xf numFmtId="9" fontId="11" fillId="0" borderId="1" xfId="0" applyNumberFormat="1" applyFont="1" applyBorder="1" applyAlignment="1">
      <alignment horizontal="left"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11" fillId="10" borderId="1" xfId="0" applyFont="1" applyFill="1" applyBorder="1" applyAlignment="1">
      <alignment horizontal="left" vertical="center" wrapText="1"/>
    </xf>
    <xf numFmtId="10" fontId="2" fillId="2" borderId="1" xfId="0" applyNumberFormat="1" applyFont="1" applyFill="1" applyBorder="1" applyAlignment="1">
      <alignment horizontal="center" vertical="center" wrapText="1"/>
    </xf>
    <xf numFmtId="0" fontId="12" fillId="7" borderId="7" xfId="0" applyFont="1" applyFill="1" applyBorder="1" applyAlignment="1">
      <alignment horizontal="center" vertical="center"/>
    </xf>
    <xf numFmtId="0" fontId="12" fillId="7" borderId="13" xfId="0" applyFont="1" applyFill="1" applyBorder="1" applyAlignment="1">
      <alignment horizontal="center" vertical="center"/>
    </xf>
    <xf numFmtId="9" fontId="2" fillId="2" borderId="1" xfId="0" applyNumberFormat="1"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16" fillId="2" borderId="1" xfId="0" applyFont="1" applyFill="1" applyBorder="1" applyAlignment="1">
      <alignment horizontal="left" vertical="center" wrapText="1"/>
    </xf>
    <xf numFmtId="0" fontId="2" fillId="2" borderId="22"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12" fillId="3" borderId="16" xfId="0" applyFont="1" applyFill="1" applyBorder="1" applyAlignment="1">
      <alignment horizontal="center" vertical="center"/>
    </xf>
    <xf numFmtId="0" fontId="12" fillId="3" borderId="17" xfId="0" applyFont="1" applyFill="1" applyBorder="1" applyAlignment="1">
      <alignment horizontal="center" vertical="center"/>
    </xf>
    <xf numFmtId="0" fontId="12" fillId="3" borderId="18" xfId="0" applyFont="1" applyFill="1" applyBorder="1" applyAlignment="1">
      <alignment horizontal="center" vertical="center"/>
    </xf>
    <xf numFmtId="49" fontId="2" fillId="2" borderId="1"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2" fillId="11" borderId="1"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0" fontId="7" fillId="12" borderId="1" xfId="0" applyFont="1" applyFill="1" applyBorder="1" applyAlignment="1">
      <alignment horizontal="center" vertical="center" wrapText="1"/>
    </xf>
    <xf numFmtId="0" fontId="2" fillId="12" borderId="9" xfId="0" applyFont="1" applyFill="1" applyBorder="1" applyAlignment="1">
      <alignment horizontal="center" vertical="center" wrapText="1"/>
    </xf>
    <xf numFmtId="0" fontId="2" fillId="12" borderId="1" xfId="0" applyFont="1" applyFill="1" applyBorder="1" applyAlignment="1">
      <alignment horizontal="center" vertical="center" wrapText="1"/>
    </xf>
    <xf numFmtId="0" fontId="2" fillId="11" borderId="9" xfId="0" applyFont="1" applyFill="1" applyBorder="1" applyAlignment="1">
      <alignment horizontal="center" vertical="center" wrapText="1"/>
    </xf>
    <xf numFmtId="49" fontId="2" fillId="11" borderId="1" xfId="0" applyNumberFormat="1" applyFont="1" applyFill="1" applyBorder="1" applyAlignment="1">
      <alignment horizontal="center"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wrapText="1"/>
    </xf>
    <xf numFmtId="9" fontId="2" fillId="0" borderId="2" xfId="0" applyNumberFormat="1" applyFont="1" applyBorder="1" applyAlignment="1">
      <alignment horizontal="center" vertical="center" wrapText="1"/>
    </xf>
    <xf numFmtId="0" fontId="7" fillId="0" borderId="9" xfId="0" applyFont="1" applyBorder="1" applyAlignment="1">
      <alignment horizontal="left" vertical="center" wrapText="1"/>
    </xf>
    <xf numFmtId="0" fontId="7" fillId="12" borderId="9"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8" fillId="0" borderId="1" xfId="0" applyFont="1" applyBorder="1" applyAlignment="1">
      <alignment horizontal="left" vertical="center" wrapText="1"/>
    </xf>
    <xf numFmtId="0" fontId="2" fillId="0" borderId="2" xfId="0" applyFont="1" applyBorder="1" applyAlignment="1">
      <alignment horizontal="left" vertical="center" wrapText="1"/>
    </xf>
    <xf numFmtId="0" fontId="8" fillId="0" borderId="2" xfId="0" applyFont="1" applyBorder="1" applyAlignment="1">
      <alignment horizontal="left" vertical="center" wrapText="1"/>
    </xf>
    <xf numFmtId="0" fontId="7" fillId="0" borderId="2" xfId="0" applyFont="1" applyBorder="1" applyAlignment="1">
      <alignment horizontal="left" vertical="center" wrapText="1"/>
    </xf>
    <xf numFmtId="0" fontId="7" fillId="0" borderId="1" xfId="0" applyFont="1" applyBorder="1" applyAlignment="1">
      <alignment horizontal="left" vertical="center" wrapText="1"/>
    </xf>
    <xf numFmtId="0" fontId="2" fillId="0" borderId="2" xfId="0" applyFont="1" applyBorder="1" applyAlignment="1">
      <alignment horizontal="justify" vertical="center" wrapText="1"/>
    </xf>
    <xf numFmtId="0" fontId="7" fillId="11" borderId="9" xfId="0" applyFont="1" applyFill="1" applyBorder="1" applyAlignment="1">
      <alignment horizontal="center" vertical="center" wrapText="1"/>
    </xf>
    <xf numFmtId="0" fontId="7" fillId="11"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1" xfId="0" applyFont="1" applyFill="1" applyBorder="1" applyAlignment="1">
      <alignment horizontal="center" vertical="center" wrapText="1"/>
    </xf>
  </cellXfs>
  <cellStyles count="43">
    <cellStyle name="Millares [0] 2" xfId="1" xr:uid="{00000000-0005-0000-0000-000000000000}"/>
    <cellStyle name="Millares 10" xfId="2" xr:uid="{00000000-0005-0000-0000-000001000000}"/>
    <cellStyle name="Millares 11" xfId="3" xr:uid="{00000000-0005-0000-0000-000002000000}"/>
    <cellStyle name="Millares 12" xfId="4" xr:uid="{00000000-0005-0000-0000-000003000000}"/>
    <cellStyle name="Millares 13" xfId="5" xr:uid="{00000000-0005-0000-0000-000004000000}"/>
    <cellStyle name="Millares 14" xfId="6" xr:uid="{00000000-0005-0000-0000-000005000000}"/>
    <cellStyle name="Millares 15" xfId="7" xr:uid="{00000000-0005-0000-0000-000006000000}"/>
    <cellStyle name="Millares 16" xfId="8" xr:uid="{00000000-0005-0000-0000-000007000000}"/>
    <cellStyle name="Millares 17" xfId="9" xr:uid="{00000000-0005-0000-0000-000008000000}"/>
    <cellStyle name="Millares 18" xfId="10" xr:uid="{00000000-0005-0000-0000-000009000000}"/>
    <cellStyle name="Millares 19" xfId="11" xr:uid="{00000000-0005-0000-0000-00000A000000}"/>
    <cellStyle name="Millares 2" xfId="12" xr:uid="{00000000-0005-0000-0000-00000B000000}"/>
    <cellStyle name="Millares 2 2" xfId="13" xr:uid="{00000000-0005-0000-0000-00000C000000}"/>
    <cellStyle name="Millares 2 3" xfId="14" xr:uid="{00000000-0005-0000-0000-00000D000000}"/>
    <cellStyle name="Millares 3" xfId="15" xr:uid="{00000000-0005-0000-0000-00000E000000}"/>
    <cellStyle name="Millares 3 2" xfId="16" xr:uid="{00000000-0005-0000-0000-00000F000000}"/>
    <cellStyle name="Millares 4" xfId="17" xr:uid="{00000000-0005-0000-0000-000010000000}"/>
    <cellStyle name="Millares 4 2" xfId="18" xr:uid="{00000000-0005-0000-0000-000011000000}"/>
    <cellStyle name="Millares 5" xfId="19" xr:uid="{00000000-0005-0000-0000-000012000000}"/>
    <cellStyle name="Millares 6" xfId="20" xr:uid="{00000000-0005-0000-0000-000013000000}"/>
    <cellStyle name="Millares 7" xfId="21" xr:uid="{00000000-0005-0000-0000-000014000000}"/>
    <cellStyle name="Millares 8" xfId="22" xr:uid="{00000000-0005-0000-0000-000015000000}"/>
    <cellStyle name="Millares 9" xfId="23" xr:uid="{00000000-0005-0000-0000-000016000000}"/>
    <cellStyle name="Moneda 2" xfId="24" xr:uid="{00000000-0005-0000-0000-000017000000}"/>
    <cellStyle name="Moneda 2 2" xfId="25" xr:uid="{00000000-0005-0000-0000-000018000000}"/>
    <cellStyle name="Moneda 2 3" xfId="26" xr:uid="{00000000-0005-0000-0000-000019000000}"/>
    <cellStyle name="Moneda 20" xfId="27" xr:uid="{00000000-0005-0000-0000-00001A000000}"/>
    <cellStyle name="Moneda 21" xfId="28" xr:uid="{00000000-0005-0000-0000-00001B000000}"/>
    <cellStyle name="Moneda 3" xfId="29" xr:uid="{00000000-0005-0000-0000-00001C000000}"/>
    <cellStyle name="Moneda 3 2" xfId="30" xr:uid="{00000000-0005-0000-0000-00001D000000}"/>
    <cellStyle name="Moneda 4" xfId="31" xr:uid="{00000000-0005-0000-0000-00001E000000}"/>
    <cellStyle name="Moneda 4 2" xfId="32" xr:uid="{00000000-0005-0000-0000-00001F000000}"/>
    <cellStyle name="Moneda 5" xfId="33" xr:uid="{00000000-0005-0000-0000-000020000000}"/>
    <cellStyle name="Moneda 5 2" xfId="34" xr:uid="{00000000-0005-0000-0000-000021000000}"/>
    <cellStyle name="Moneda 6" xfId="35" xr:uid="{00000000-0005-0000-0000-000022000000}"/>
    <cellStyle name="Moneda 6 2" xfId="36" xr:uid="{00000000-0005-0000-0000-000023000000}"/>
    <cellStyle name="Moneda 6 3" xfId="37" xr:uid="{00000000-0005-0000-0000-000024000000}"/>
    <cellStyle name="Moneda 7" xfId="38" xr:uid="{00000000-0005-0000-0000-000025000000}"/>
    <cellStyle name="Neutral" xfId="42" builtinId="28"/>
    <cellStyle name="Normal" xfId="0" builtinId="0"/>
    <cellStyle name="Normal 2" xfId="39" xr:uid="{00000000-0005-0000-0000-000028000000}"/>
    <cellStyle name="Normal 2 2" xfId="40" xr:uid="{00000000-0005-0000-0000-000029000000}"/>
    <cellStyle name="Normal 8" xfId="41" xr:uid="{00000000-0005-0000-0000-00002A000000}"/>
  </cellStyles>
  <dxfs count="5">
    <dxf>
      <fill>
        <patternFill>
          <bgColor rgb="FF00B0F0"/>
        </patternFill>
      </fill>
    </dxf>
    <dxf>
      <fill>
        <patternFill>
          <bgColor rgb="FF00B050"/>
        </patternFill>
      </fill>
    </dxf>
    <dxf>
      <fill>
        <patternFill>
          <bgColor rgb="FFFFFF00"/>
        </patternFill>
      </fill>
    </dxf>
    <dxf>
      <font>
        <color auto="1"/>
      </font>
      <fill>
        <patternFill>
          <bgColor rgb="FFFF0000"/>
        </patternFill>
      </fill>
    </dxf>
    <dxf>
      <fill>
        <patternFill>
          <bgColor rgb="FFFFC000"/>
        </patternFill>
      </fill>
    </dxf>
  </dxfs>
  <tableStyles count="0" defaultTableStyle="TableStyleMedium9" defaultPivotStyle="PivotStyleLight16"/>
  <colors>
    <mruColors>
      <color rgb="FF66FFCC"/>
      <color rgb="FFCC0000"/>
      <color rgb="FF599FA5"/>
      <color rgb="FFEAB200"/>
      <color rgb="FF33CC33"/>
      <color rgb="FF66FF66"/>
      <color rgb="FF33CCFF"/>
      <color rgb="FFCC6600"/>
      <color rgb="FF008080"/>
      <color rgb="FF66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563217</xdr:colOff>
      <xdr:row>0</xdr:row>
      <xdr:rowOff>33132</xdr:rowOff>
    </xdr:from>
    <xdr:to>
      <xdr:col>0</xdr:col>
      <xdr:colOff>1441173</xdr:colOff>
      <xdr:row>1</xdr:row>
      <xdr:rowOff>248480</xdr:rowOff>
    </xdr:to>
    <xdr:pic>
      <xdr:nvPicPr>
        <xdr:cNvPr id="2" name="Imagen 1">
          <a:extLst>
            <a:ext uri="{FF2B5EF4-FFF2-40B4-BE49-F238E27FC236}">
              <a16:creationId xmlns:a16="http://schemas.microsoft.com/office/drawing/2014/main" id="{00000000-0008-0000-0B00-000002000000}"/>
            </a:ext>
          </a:extLst>
        </xdr:cNvPr>
        <xdr:cNvPicPr/>
      </xdr:nvPicPr>
      <xdr:blipFill>
        <a:blip xmlns:r="http://schemas.openxmlformats.org/officeDocument/2006/relationships" r:embed="rId1" cstate="hqprint">
          <a:extLst>
            <a:ext uri="{28A0092B-C50C-407E-A947-70E740481C1C}">
              <a14:useLocalDpi xmlns:a14="http://schemas.microsoft.com/office/drawing/2010/main" val="0"/>
            </a:ext>
          </a:extLst>
        </a:blip>
        <a:srcRect/>
        <a:stretch>
          <a:fillRect/>
        </a:stretch>
      </xdr:blipFill>
      <xdr:spPr bwMode="auto">
        <a:xfrm>
          <a:off x="563217" y="33132"/>
          <a:ext cx="877956" cy="58806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7" Type="http://schemas.openxmlformats.org/officeDocument/2006/relationships/comments" Target="../comments1.x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2BEF1-1CCD-437A-8EDE-8D5301C3AEFB}">
  <dimension ref="B2:B3"/>
  <sheetViews>
    <sheetView workbookViewId="0">
      <selection activeCell="B2" sqref="B2"/>
    </sheetView>
  </sheetViews>
  <sheetFormatPr baseColWidth="10" defaultRowHeight="15" x14ac:dyDescent="0.25"/>
  <cols>
    <col min="1" max="1" width="5.42578125" customWidth="1"/>
    <col min="2" max="2" width="64.140625" customWidth="1"/>
  </cols>
  <sheetData>
    <row r="2" spans="2:2" ht="63" x14ac:dyDescent="0.25">
      <c r="B2" s="66" t="s">
        <v>881</v>
      </c>
    </row>
    <row r="3" spans="2:2" ht="78.75" x14ac:dyDescent="0.25">
      <c r="B3" s="56" t="s">
        <v>882</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370"/>
  <sheetViews>
    <sheetView showGridLines="0" tabSelected="1" zoomScale="85" zoomScaleNormal="85" zoomScaleSheetLayoutView="100" workbookViewId="0">
      <selection activeCell="G12" sqref="G12"/>
    </sheetView>
  </sheetViews>
  <sheetFormatPr baseColWidth="10" defaultColWidth="10.85546875" defaultRowHeight="15.75" x14ac:dyDescent="0.25"/>
  <cols>
    <col min="1" max="1" width="31" style="2" customWidth="1"/>
    <col min="2" max="2" width="16.5703125" style="1" customWidth="1"/>
    <col min="3" max="3" width="13.5703125" style="1" customWidth="1"/>
    <col min="4" max="4" width="23" style="1" customWidth="1"/>
    <col min="5" max="5" width="28" style="1" customWidth="1"/>
    <col min="6" max="6" width="21.85546875" style="1" customWidth="1"/>
    <col min="7" max="7" width="69.5703125" style="2" customWidth="1"/>
    <col min="8" max="9" width="17.140625" style="21" customWidth="1"/>
    <col min="10" max="10" width="33.28515625" style="2" customWidth="1"/>
    <col min="11" max="11" width="26.7109375" style="2" customWidth="1"/>
    <col min="12" max="12" width="27.42578125" style="2" customWidth="1"/>
    <col min="13" max="15" width="26.28515625" style="1" customWidth="1"/>
    <col min="16" max="18" width="17.28515625" style="1" customWidth="1"/>
    <col min="19" max="19" width="78.28515625" style="1" customWidth="1"/>
    <col min="20" max="16384" width="10.85546875" style="3"/>
  </cols>
  <sheetData>
    <row r="1" spans="1:19" ht="29.25" customHeight="1" thickBot="1" x14ac:dyDescent="0.3">
      <c r="A1" s="34"/>
      <c r="B1" s="35"/>
      <c r="C1" s="29"/>
      <c r="D1" s="30"/>
      <c r="E1" s="30"/>
      <c r="F1" s="30"/>
      <c r="G1" s="30"/>
      <c r="H1" s="30"/>
      <c r="I1" s="30"/>
      <c r="J1" s="30"/>
      <c r="K1" s="30"/>
      <c r="L1" s="30"/>
      <c r="M1" s="30"/>
      <c r="N1" s="30"/>
      <c r="O1" s="30"/>
      <c r="P1" s="30"/>
      <c r="Q1" s="30"/>
      <c r="R1" s="30"/>
      <c r="S1" s="30"/>
    </row>
    <row r="2" spans="1:19" ht="21.75" customHeight="1" thickBot="1" x14ac:dyDescent="0.3">
      <c r="A2" s="36"/>
      <c r="B2" s="117" t="s">
        <v>573</v>
      </c>
      <c r="C2" s="118"/>
      <c r="D2" s="118"/>
      <c r="E2" s="118"/>
      <c r="F2" s="118"/>
      <c r="G2" s="118"/>
      <c r="H2" s="118"/>
      <c r="I2" s="118"/>
      <c r="J2" s="118"/>
      <c r="K2" s="118"/>
      <c r="L2" s="119"/>
      <c r="M2" s="106" t="s">
        <v>578</v>
      </c>
      <c r="N2" s="107"/>
      <c r="O2" s="107"/>
      <c r="P2" s="107"/>
      <c r="Q2" s="107"/>
      <c r="R2" s="107"/>
      <c r="S2" s="107"/>
    </row>
    <row r="3" spans="1:19" s="4" customFormat="1" ht="47.25" x14ac:dyDescent="0.25">
      <c r="A3" s="23" t="s">
        <v>1</v>
      </c>
      <c r="B3" s="24" t="s">
        <v>0</v>
      </c>
      <c r="C3" s="24" t="s">
        <v>819</v>
      </c>
      <c r="D3" s="24" t="s">
        <v>579</v>
      </c>
      <c r="E3" s="24" t="s">
        <v>4</v>
      </c>
      <c r="F3" s="24" t="s">
        <v>2</v>
      </c>
      <c r="G3" s="24" t="s">
        <v>68</v>
      </c>
      <c r="H3" s="25" t="s">
        <v>66</v>
      </c>
      <c r="I3" s="25" t="s">
        <v>67</v>
      </c>
      <c r="J3" s="37" t="s">
        <v>3</v>
      </c>
      <c r="K3" s="32" t="s">
        <v>5</v>
      </c>
      <c r="L3" s="24" t="s">
        <v>380</v>
      </c>
      <c r="M3" s="46" t="s">
        <v>533</v>
      </c>
      <c r="N3" s="47" t="s">
        <v>832</v>
      </c>
      <c r="O3" s="47" t="s">
        <v>833</v>
      </c>
      <c r="P3" s="47" t="s">
        <v>831</v>
      </c>
      <c r="Q3" s="47" t="s">
        <v>830</v>
      </c>
      <c r="R3" s="47" t="s">
        <v>865</v>
      </c>
      <c r="S3" s="47" t="s">
        <v>829</v>
      </c>
    </row>
    <row r="4" spans="1:19" ht="15.75" customHeight="1" x14ac:dyDescent="0.25">
      <c r="A4" s="79" t="s">
        <v>109</v>
      </c>
      <c r="B4" s="81" t="s">
        <v>26</v>
      </c>
      <c r="C4" s="120" t="s">
        <v>821</v>
      </c>
      <c r="D4" s="81" t="s">
        <v>27</v>
      </c>
      <c r="E4" s="81" t="s">
        <v>412</v>
      </c>
      <c r="F4" s="81" t="s">
        <v>70</v>
      </c>
      <c r="G4" s="12" t="s">
        <v>452</v>
      </c>
      <c r="H4" s="14">
        <v>43466</v>
      </c>
      <c r="I4" s="14">
        <v>43480</v>
      </c>
      <c r="J4" s="38" t="s">
        <v>28</v>
      </c>
      <c r="K4" s="116" t="s">
        <v>348</v>
      </c>
      <c r="L4" s="81" t="s">
        <v>356</v>
      </c>
      <c r="M4" s="79" t="s">
        <v>169</v>
      </c>
      <c r="N4" s="80" t="s">
        <v>545</v>
      </c>
      <c r="O4" s="81" t="s">
        <v>544</v>
      </c>
      <c r="P4" s="88">
        <f>IFERROR((0/1),"No aplica")</f>
        <v>0</v>
      </c>
      <c r="Q4" s="88">
        <f>1/3</f>
        <v>0.33333333333333331</v>
      </c>
      <c r="R4" s="81" t="s">
        <v>535</v>
      </c>
      <c r="S4" s="83" t="s">
        <v>666</v>
      </c>
    </row>
    <row r="5" spans="1:19" x14ac:dyDescent="0.25">
      <c r="A5" s="79"/>
      <c r="B5" s="81"/>
      <c r="C5" s="120"/>
      <c r="D5" s="81"/>
      <c r="E5" s="81"/>
      <c r="F5" s="81"/>
      <c r="G5" s="12" t="s">
        <v>71</v>
      </c>
      <c r="H5" s="14">
        <v>43466</v>
      </c>
      <c r="I5" s="14">
        <v>43495</v>
      </c>
      <c r="J5" s="38" t="s">
        <v>28</v>
      </c>
      <c r="K5" s="116"/>
      <c r="L5" s="81"/>
      <c r="M5" s="79"/>
      <c r="N5" s="80"/>
      <c r="O5" s="81"/>
      <c r="P5" s="88"/>
      <c r="Q5" s="88"/>
      <c r="R5" s="81"/>
      <c r="S5" s="83"/>
    </row>
    <row r="6" spans="1:19" ht="31.5" x14ac:dyDescent="0.25">
      <c r="A6" s="79"/>
      <c r="B6" s="81"/>
      <c r="C6" s="120"/>
      <c r="D6" s="81"/>
      <c r="E6" s="81"/>
      <c r="F6" s="81"/>
      <c r="G6" s="12" t="s">
        <v>72</v>
      </c>
      <c r="H6" s="14">
        <v>43497</v>
      </c>
      <c r="I6" s="14">
        <v>43830</v>
      </c>
      <c r="J6" s="38" t="s">
        <v>28</v>
      </c>
      <c r="K6" s="116"/>
      <c r="L6" s="81"/>
      <c r="M6" s="79"/>
      <c r="N6" s="80"/>
      <c r="O6" s="81"/>
      <c r="P6" s="88"/>
      <c r="Q6" s="88"/>
      <c r="R6" s="81"/>
      <c r="S6" s="83"/>
    </row>
    <row r="7" spans="1:19" x14ac:dyDescent="0.25">
      <c r="A7" s="79"/>
      <c r="B7" s="81"/>
      <c r="C7" s="120"/>
      <c r="D7" s="81"/>
      <c r="E7" s="81"/>
      <c r="F7" s="81"/>
      <c r="G7" s="12" t="s">
        <v>73</v>
      </c>
      <c r="H7" s="14">
        <v>43497</v>
      </c>
      <c r="I7" s="14">
        <v>43830</v>
      </c>
      <c r="J7" s="38" t="s">
        <v>28</v>
      </c>
      <c r="K7" s="116"/>
      <c r="L7" s="81"/>
      <c r="M7" s="79"/>
      <c r="N7" s="80"/>
      <c r="O7" s="81"/>
      <c r="P7" s="88"/>
      <c r="Q7" s="88"/>
      <c r="R7" s="81"/>
      <c r="S7" s="83"/>
    </row>
    <row r="8" spans="1:19" x14ac:dyDescent="0.25">
      <c r="A8" s="79"/>
      <c r="B8" s="81"/>
      <c r="C8" s="120"/>
      <c r="D8" s="81"/>
      <c r="E8" s="81"/>
      <c r="F8" s="81"/>
      <c r="G8" s="12" t="s">
        <v>741</v>
      </c>
      <c r="H8" s="14">
        <v>43525</v>
      </c>
      <c r="I8" s="14">
        <v>43830</v>
      </c>
      <c r="J8" s="38" t="s">
        <v>28</v>
      </c>
      <c r="K8" s="116"/>
      <c r="L8" s="81"/>
      <c r="M8" s="79"/>
      <c r="N8" s="80"/>
      <c r="O8" s="81"/>
      <c r="P8" s="88"/>
      <c r="Q8" s="88"/>
      <c r="R8" s="81"/>
      <c r="S8" s="83"/>
    </row>
    <row r="9" spans="1:19" ht="45" customHeight="1" x14ac:dyDescent="0.25">
      <c r="A9" s="79" t="s">
        <v>109</v>
      </c>
      <c r="B9" s="81" t="s">
        <v>26</v>
      </c>
      <c r="C9" s="120" t="s">
        <v>822</v>
      </c>
      <c r="D9" s="81" t="s">
        <v>75</v>
      </c>
      <c r="E9" s="81">
        <v>0</v>
      </c>
      <c r="F9" s="81" t="s">
        <v>76</v>
      </c>
      <c r="G9" s="12" t="s">
        <v>742</v>
      </c>
      <c r="H9" s="14">
        <v>43497</v>
      </c>
      <c r="I9" s="14">
        <v>43585</v>
      </c>
      <c r="J9" s="38" t="s">
        <v>28</v>
      </c>
      <c r="K9" s="116" t="s">
        <v>348</v>
      </c>
      <c r="L9" s="81" t="s">
        <v>356</v>
      </c>
      <c r="M9" s="79" t="s">
        <v>170</v>
      </c>
      <c r="N9" s="80" t="s">
        <v>638</v>
      </c>
      <c r="O9" s="81" t="s">
        <v>639</v>
      </c>
      <c r="P9" s="88">
        <f>IFERROR((0/1),"No aplica")</f>
        <v>0</v>
      </c>
      <c r="Q9" s="88">
        <f>IFERROR((0/4),"No aplica")</f>
        <v>0</v>
      </c>
      <c r="R9" s="81" t="s">
        <v>541</v>
      </c>
      <c r="S9" s="83" t="s">
        <v>637</v>
      </c>
    </row>
    <row r="10" spans="1:19" ht="45" customHeight="1" x14ac:dyDescent="0.25">
      <c r="A10" s="79"/>
      <c r="B10" s="81"/>
      <c r="C10" s="120"/>
      <c r="D10" s="81"/>
      <c r="E10" s="81"/>
      <c r="F10" s="81"/>
      <c r="G10" s="12" t="s">
        <v>743</v>
      </c>
      <c r="H10" s="14">
        <v>43586</v>
      </c>
      <c r="I10" s="14" t="s">
        <v>124</v>
      </c>
      <c r="J10" s="38" t="s">
        <v>28</v>
      </c>
      <c r="K10" s="116"/>
      <c r="L10" s="81"/>
      <c r="M10" s="79"/>
      <c r="N10" s="80"/>
      <c r="O10" s="81"/>
      <c r="P10" s="88"/>
      <c r="Q10" s="88"/>
      <c r="R10" s="81"/>
      <c r="S10" s="83"/>
    </row>
    <row r="11" spans="1:19" ht="45" customHeight="1" x14ac:dyDescent="0.25">
      <c r="A11" s="79"/>
      <c r="B11" s="81"/>
      <c r="C11" s="120"/>
      <c r="D11" s="81"/>
      <c r="E11" s="81"/>
      <c r="F11" s="81"/>
      <c r="G11" s="12" t="s">
        <v>171</v>
      </c>
      <c r="H11" s="14">
        <v>43617</v>
      </c>
      <c r="I11" s="14">
        <v>43830</v>
      </c>
      <c r="J11" s="38" t="s">
        <v>28</v>
      </c>
      <c r="K11" s="116"/>
      <c r="L11" s="81"/>
      <c r="M11" s="79"/>
      <c r="N11" s="80"/>
      <c r="O11" s="81"/>
      <c r="P11" s="88"/>
      <c r="Q11" s="88"/>
      <c r="R11" s="81"/>
      <c r="S11" s="83"/>
    </row>
    <row r="12" spans="1:19" ht="45" customHeight="1" x14ac:dyDescent="0.25">
      <c r="A12" s="79"/>
      <c r="B12" s="81"/>
      <c r="C12" s="120"/>
      <c r="D12" s="81"/>
      <c r="E12" s="81"/>
      <c r="F12" s="81"/>
      <c r="G12" s="49" t="s">
        <v>302</v>
      </c>
      <c r="H12" s="14">
        <v>43586</v>
      </c>
      <c r="I12" s="14">
        <v>43830</v>
      </c>
      <c r="J12" s="38" t="s">
        <v>28</v>
      </c>
      <c r="K12" s="116"/>
      <c r="L12" s="81"/>
      <c r="M12" s="79"/>
      <c r="N12" s="80"/>
      <c r="O12" s="81"/>
      <c r="P12" s="88"/>
      <c r="Q12" s="88"/>
      <c r="R12" s="81"/>
      <c r="S12" s="83"/>
    </row>
    <row r="13" spans="1:19" ht="45" customHeight="1" x14ac:dyDescent="0.25">
      <c r="A13" s="79"/>
      <c r="B13" s="81"/>
      <c r="C13" s="120"/>
      <c r="D13" s="81"/>
      <c r="E13" s="81"/>
      <c r="F13" s="81"/>
      <c r="G13" s="49" t="s">
        <v>172</v>
      </c>
      <c r="H13" s="14">
        <v>43617</v>
      </c>
      <c r="I13" s="14">
        <v>43830</v>
      </c>
      <c r="J13" s="38" t="s">
        <v>28</v>
      </c>
      <c r="K13" s="116"/>
      <c r="L13" s="81"/>
      <c r="M13" s="79"/>
      <c r="N13" s="80"/>
      <c r="O13" s="81"/>
      <c r="P13" s="88"/>
      <c r="Q13" s="88"/>
      <c r="R13" s="81"/>
      <c r="S13" s="83"/>
    </row>
    <row r="14" spans="1:19" ht="15.75" customHeight="1" x14ac:dyDescent="0.25">
      <c r="A14" s="79" t="s">
        <v>110</v>
      </c>
      <c r="B14" s="81" t="s">
        <v>29</v>
      </c>
      <c r="C14" s="120" t="s">
        <v>823</v>
      </c>
      <c r="D14" s="81" t="s">
        <v>455</v>
      </c>
      <c r="E14" s="81" t="s">
        <v>413</v>
      </c>
      <c r="F14" s="81" t="s">
        <v>876</v>
      </c>
      <c r="G14" s="12" t="s">
        <v>173</v>
      </c>
      <c r="H14" s="14">
        <v>43466</v>
      </c>
      <c r="I14" s="14">
        <v>43830</v>
      </c>
      <c r="J14" s="38" t="s">
        <v>28</v>
      </c>
      <c r="K14" s="116" t="s">
        <v>348</v>
      </c>
      <c r="L14" s="81" t="s">
        <v>356</v>
      </c>
      <c r="M14" s="79" t="s">
        <v>74</v>
      </c>
      <c r="N14" s="88" t="s">
        <v>536</v>
      </c>
      <c r="O14" s="108" t="s">
        <v>668</v>
      </c>
      <c r="P14" s="85">
        <f>IFERROR((31%/20%),"No aplica")</f>
        <v>1.5499999999999998</v>
      </c>
      <c r="Q14" s="85">
        <f>IFERROR(((8.03%+31%)/80%),"No aplica")</f>
        <v>0.48787499999999995</v>
      </c>
      <c r="R14" s="81" t="s">
        <v>577</v>
      </c>
      <c r="S14" s="83" t="s">
        <v>667</v>
      </c>
    </row>
    <row r="15" spans="1:19" ht="16.5" customHeight="1" x14ac:dyDescent="0.25">
      <c r="A15" s="79"/>
      <c r="B15" s="81"/>
      <c r="C15" s="120"/>
      <c r="D15" s="81"/>
      <c r="E15" s="81"/>
      <c r="F15" s="81"/>
      <c r="G15" s="12" t="s">
        <v>456</v>
      </c>
      <c r="H15" s="14">
        <v>43466</v>
      </c>
      <c r="I15" s="14">
        <v>43830</v>
      </c>
      <c r="J15" s="38" t="s">
        <v>28</v>
      </c>
      <c r="K15" s="116"/>
      <c r="L15" s="81"/>
      <c r="M15" s="79"/>
      <c r="N15" s="80"/>
      <c r="O15" s="81"/>
      <c r="P15" s="85"/>
      <c r="Q15" s="85"/>
      <c r="R15" s="81"/>
      <c r="S15" s="83"/>
    </row>
    <row r="16" spans="1:19" ht="15.75" customHeight="1" x14ac:dyDescent="0.25">
      <c r="A16" s="79"/>
      <c r="B16" s="81"/>
      <c r="C16" s="120"/>
      <c r="D16" s="81"/>
      <c r="E16" s="81"/>
      <c r="F16" s="81"/>
      <c r="G16" s="12" t="s">
        <v>81</v>
      </c>
      <c r="H16" s="14">
        <v>43466</v>
      </c>
      <c r="I16" s="14">
        <v>43830</v>
      </c>
      <c r="J16" s="38" t="s">
        <v>28</v>
      </c>
      <c r="K16" s="116"/>
      <c r="L16" s="81"/>
      <c r="M16" s="79"/>
      <c r="N16" s="80"/>
      <c r="O16" s="81"/>
      <c r="P16" s="85"/>
      <c r="Q16" s="85"/>
      <c r="R16" s="81"/>
      <c r="S16" s="83"/>
    </row>
    <row r="17" spans="1:19" ht="31.5" x14ac:dyDescent="0.25">
      <c r="A17" s="79"/>
      <c r="B17" s="81"/>
      <c r="C17" s="120"/>
      <c r="D17" s="81"/>
      <c r="E17" s="81"/>
      <c r="F17" s="81"/>
      <c r="G17" s="12" t="s">
        <v>454</v>
      </c>
      <c r="H17" s="14">
        <v>43466</v>
      </c>
      <c r="I17" s="14">
        <v>43524</v>
      </c>
      <c r="J17" s="38" t="s">
        <v>28</v>
      </c>
      <c r="K17" s="116"/>
      <c r="L17" s="81"/>
      <c r="M17" s="79"/>
      <c r="N17" s="80"/>
      <c r="O17" s="81"/>
      <c r="P17" s="85"/>
      <c r="Q17" s="85"/>
      <c r="R17" s="81"/>
      <c r="S17" s="83"/>
    </row>
    <row r="18" spans="1:19" x14ac:dyDescent="0.25">
      <c r="A18" s="79"/>
      <c r="B18" s="81"/>
      <c r="C18" s="120"/>
      <c r="D18" s="81"/>
      <c r="E18" s="81"/>
      <c r="F18" s="81"/>
      <c r="G18" s="48" t="s">
        <v>82</v>
      </c>
      <c r="H18" s="14">
        <v>43466</v>
      </c>
      <c r="I18" s="14">
        <v>43830</v>
      </c>
      <c r="J18" s="38" t="s">
        <v>28</v>
      </c>
      <c r="K18" s="116"/>
      <c r="L18" s="81"/>
      <c r="M18" s="79"/>
      <c r="N18" s="80"/>
      <c r="O18" s="81"/>
      <c r="P18" s="85"/>
      <c r="Q18" s="85"/>
      <c r="R18" s="81"/>
      <c r="S18" s="83"/>
    </row>
    <row r="19" spans="1:19" x14ac:dyDescent="0.25">
      <c r="A19" s="26" t="s">
        <v>448</v>
      </c>
      <c r="B19" s="7" t="s">
        <v>448</v>
      </c>
      <c r="C19" s="52"/>
      <c r="D19" s="7" t="s">
        <v>448</v>
      </c>
      <c r="E19" s="7" t="s">
        <v>448</v>
      </c>
      <c r="F19" s="7" t="s">
        <v>448</v>
      </c>
      <c r="G19" s="50" t="s">
        <v>448</v>
      </c>
      <c r="H19" s="7" t="s">
        <v>448</v>
      </c>
      <c r="I19" s="7" t="s">
        <v>448</v>
      </c>
      <c r="J19" s="39"/>
      <c r="K19" s="33" t="s">
        <v>448</v>
      </c>
      <c r="L19" s="7" t="s">
        <v>448</v>
      </c>
      <c r="M19" s="26" t="s">
        <v>448</v>
      </c>
      <c r="N19" s="7"/>
      <c r="O19" s="7"/>
      <c r="P19" s="7"/>
      <c r="Q19" s="7"/>
      <c r="R19" s="26" t="s">
        <v>448</v>
      </c>
      <c r="S19" s="31"/>
    </row>
    <row r="20" spans="1:19" ht="38.25" customHeight="1" x14ac:dyDescent="0.25">
      <c r="A20" s="84" t="s">
        <v>111</v>
      </c>
      <c r="B20" s="81" t="s">
        <v>17</v>
      </c>
      <c r="C20" s="120" t="s">
        <v>824</v>
      </c>
      <c r="D20" s="81" t="s">
        <v>18</v>
      </c>
      <c r="E20" s="81">
        <v>0</v>
      </c>
      <c r="F20" s="80" t="s">
        <v>262</v>
      </c>
      <c r="G20" s="49" t="s">
        <v>92</v>
      </c>
      <c r="H20" s="14">
        <v>43497</v>
      </c>
      <c r="I20" s="14">
        <v>43496</v>
      </c>
      <c r="J20" s="38" t="s">
        <v>19</v>
      </c>
      <c r="K20" s="116" t="s">
        <v>350</v>
      </c>
      <c r="L20" s="81" t="s">
        <v>389</v>
      </c>
      <c r="M20" s="79" t="s">
        <v>723</v>
      </c>
      <c r="N20" s="80" t="s">
        <v>611</v>
      </c>
      <c r="O20" s="109" t="s">
        <v>611</v>
      </c>
      <c r="P20" s="88">
        <f>IFERROR((14%/14%),"No aplica")</f>
        <v>1</v>
      </c>
      <c r="Q20" s="88">
        <f>IFERROR((14%+7%/100%),"No aplica")</f>
        <v>0.21000000000000002</v>
      </c>
      <c r="R20" s="81" t="s">
        <v>535</v>
      </c>
      <c r="S20" s="112" t="s">
        <v>744</v>
      </c>
    </row>
    <row r="21" spans="1:19" ht="38.25" customHeight="1" x14ac:dyDescent="0.25">
      <c r="A21" s="84"/>
      <c r="B21" s="81"/>
      <c r="C21" s="120"/>
      <c r="D21" s="81"/>
      <c r="E21" s="81"/>
      <c r="F21" s="80"/>
      <c r="G21" s="48" t="s">
        <v>263</v>
      </c>
      <c r="H21" s="14">
        <v>43497</v>
      </c>
      <c r="I21" s="14">
        <v>43496</v>
      </c>
      <c r="J21" s="38" t="s">
        <v>19</v>
      </c>
      <c r="K21" s="116"/>
      <c r="L21" s="81"/>
      <c r="M21" s="79"/>
      <c r="N21" s="80"/>
      <c r="O21" s="110"/>
      <c r="P21" s="88"/>
      <c r="Q21" s="88"/>
      <c r="R21" s="81"/>
      <c r="S21" s="112"/>
    </row>
    <row r="22" spans="1:19" ht="38.25" customHeight="1" x14ac:dyDescent="0.25">
      <c r="A22" s="84"/>
      <c r="B22" s="81"/>
      <c r="C22" s="120"/>
      <c r="D22" s="81"/>
      <c r="E22" s="81"/>
      <c r="F22" s="80"/>
      <c r="G22" s="12" t="s">
        <v>62</v>
      </c>
      <c r="H22" s="14">
        <v>43481</v>
      </c>
      <c r="I22" s="14">
        <v>43677</v>
      </c>
      <c r="J22" s="38" t="s">
        <v>19</v>
      </c>
      <c r="K22" s="116"/>
      <c r="L22" s="81"/>
      <c r="M22" s="79"/>
      <c r="N22" s="80"/>
      <c r="O22" s="110"/>
      <c r="P22" s="88"/>
      <c r="Q22" s="88"/>
      <c r="R22" s="81"/>
      <c r="S22" s="112"/>
    </row>
    <row r="23" spans="1:19" ht="38.25" customHeight="1" x14ac:dyDescent="0.25">
      <c r="A23" s="84"/>
      <c r="B23" s="81"/>
      <c r="C23" s="120"/>
      <c r="D23" s="81"/>
      <c r="E23" s="81"/>
      <c r="F23" s="81" t="s">
        <v>264</v>
      </c>
      <c r="G23" s="12" t="s">
        <v>265</v>
      </c>
      <c r="H23" s="14">
        <v>43497</v>
      </c>
      <c r="I23" s="15">
        <v>43555</v>
      </c>
      <c r="J23" s="38" t="s">
        <v>19</v>
      </c>
      <c r="K23" s="116"/>
      <c r="L23" s="81"/>
      <c r="M23" s="79"/>
      <c r="N23" s="80"/>
      <c r="O23" s="110"/>
      <c r="P23" s="88"/>
      <c r="Q23" s="88"/>
      <c r="R23" s="81"/>
      <c r="S23" s="112"/>
    </row>
    <row r="24" spans="1:19" ht="38.25" customHeight="1" x14ac:dyDescent="0.25">
      <c r="A24" s="84"/>
      <c r="B24" s="81"/>
      <c r="C24" s="120"/>
      <c r="D24" s="81"/>
      <c r="E24" s="81"/>
      <c r="F24" s="81"/>
      <c r="G24" s="12" t="s">
        <v>745</v>
      </c>
      <c r="H24" s="15">
        <v>43497</v>
      </c>
      <c r="I24" s="15">
        <v>43830</v>
      </c>
      <c r="J24" s="38" t="s">
        <v>19</v>
      </c>
      <c r="K24" s="116"/>
      <c r="L24" s="81"/>
      <c r="M24" s="79"/>
      <c r="N24" s="80"/>
      <c r="O24" s="110"/>
      <c r="P24" s="88"/>
      <c r="Q24" s="88"/>
      <c r="R24" s="81"/>
      <c r="S24" s="112"/>
    </row>
    <row r="25" spans="1:19" ht="38.25" customHeight="1" x14ac:dyDescent="0.25">
      <c r="A25" s="84"/>
      <c r="B25" s="81"/>
      <c r="C25" s="120"/>
      <c r="D25" s="81"/>
      <c r="E25" s="81"/>
      <c r="F25" s="81"/>
      <c r="G25" s="12" t="s">
        <v>746</v>
      </c>
      <c r="H25" s="14">
        <v>43556</v>
      </c>
      <c r="I25" s="14">
        <v>43830</v>
      </c>
      <c r="J25" s="38" t="s">
        <v>19</v>
      </c>
      <c r="K25" s="116"/>
      <c r="L25" s="81"/>
      <c r="M25" s="79"/>
      <c r="N25" s="80"/>
      <c r="O25" s="110"/>
      <c r="P25" s="88"/>
      <c r="Q25" s="88"/>
      <c r="R25" s="81"/>
      <c r="S25" s="112"/>
    </row>
    <row r="26" spans="1:19" ht="38.25" customHeight="1" x14ac:dyDescent="0.25">
      <c r="A26" s="84"/>
      <c r="B26" s="81"/>
      <c r="C26" s="120"/>
      <c r="D26" s="81"/>
      <c r="E26" s="81"/>
      <c r="F26" s="81"/>
      <c r="G26" s="12" t="s">
        <v>266</v>
      </c>
      <c r="H26" s="15">
        <v>43555</v>
      </c>
      <c r="I26" s="15">
        <v>43830</v>
      </c>
      <c r="J26" s="38" t="s">
        <v>19</v>
      </c>
      <c r="K26" s="116"/>
      <c r="L26" s="81"/>
      <c r="M26" s="79"/>
      <c r="N26" s="80"/>
      <c r="O26" s="111"/>
      <c r="P26" s="88"/>
      <c r="Q26" s="88"/>
      <c r="R26" s="81"/>
      <c r="S26" s="112"/>
    </row>
    <row r="27" spans="1:19" ht="30" customHeight="1" x14ac:dyDescent="0.25">
      <c r="A27" s="84" t="s">
        <v>110</v>
      </c>
      <c r="B27" s="81" t="s">
        <v>403</v>
      </c>
      <c r="C27" s="123" t="s">
        <v>825</v>
      </c>
      <c r="D27" s="80" t="s">
        <v>457</v>
      </c>
      <c r="E27" s="81">
        <v>0</v>
      </c>
      <c r="F27" s="80" t="s">
        <v>747</v>
      </c>
      <c r="G27" s="48" t="s">
        <v>459</v>
      </c>
      <c r="H27" s="15">
        <v>43497</v>
      </c>
      <c r="I27" s="15">
        <v>43585</v>
      </c>
      <c r="J27" s="38" t="s">
        <v>19</v>
      </c>
      <c r="K27" s="121" t="s">
        <v>350</v>
      </c>
      <c r="L27" s="80" t="s">
        <v>389</v>
      </c>
      <c r="M27" s="79" t="s">
        <v>546</v>
      </c>
      <c r="N27" s="80" t="s">
        <v>547</v>
      </c>
      <c r="O27" s="81" t="s">
        <v>547</v>
      </c>
      <c r="P27" s="88" t="str">
        <f>IFERROR((0/0),"No aplica")</f>
        <v>No aplica</v>
      </c>
      <c r="Q27" s="88">
        <f>IFERROR((0/2),"No aplica")</f>
        <v>0</v>
      </c>
      <c r="R27" s="81" t="s">
        <v>534</v>
      </c>
      <c r="S27" s="83" t="s">
        <v>662</v>
      </c>
    </row>
    <row r="28" spans="1:19" ht="30" customHeight="1" x14ac:dyDescent="0.25">
      <c r="A28" s="84"/>
      <c r="B28" s="81"/>
      <c r="C28" s="123"/>
      <c r="D28" s="80"/>
      <c r="E28" s="81"/>
      <c r="F28" s="80"/>
      <c r="G28" s="12" t="s">
        <v>748</v>
      </c>
      <c r="H28" s="15">
        <v>43497</v>
      </c>
      <c r="I28" s="15">
        <v>43677</v>
      </c>
      <c r="J28" s="40" t="s">
        <v>19</v>
      </c>
      <c r="K28" s="121"/>
      <c r="L28" s="80"/>
      <c r="M28" s="79"/>
      <c r="N28" s="80"/>
      <c r="O28" s="81"/>
      <c r="P28" s="88"/>
      <c r="Q28" s="88"/>
      <c r="R28" s="81"/>
      <c r="S28" s="83"/>
    </row>
    <row r="29" spans="1:19" ht="30" customHeight="1" x14ac:dyDescent="0.25">
      <c r="A29" s="84"/>
      <c r="B29" s="81"/>
      <c r="C29" s="123"/>
      <c r="D29" s="80"/>
      <c r="E29" s="81"/>
      <c r="F29" s="80"/>
      <c r="G29" s="12" t="s">
        <v>458</v>
      </c>
      <c r="H29" s="15">
        <v>43678</v>
      </c>
      <c r="I29" s="15">
        <v>43830</v>
      </c>
      <c r="J29" s="38" t="s">
        <v>19</v>
      </c>
      <c r="K29" s="121"/>
      <c r="L29" s="80"/>
      <c r="M29" s="79"/>
      <c r="N29" s="80"/>
      <c r="O29" s="81"/>
      <c r="P29" s="88"/>
      <c r="Q29" s="88"/>
      <c r="R29" s="81"/>
      <c r="S29" s="83"/>
    </row>
    <row r="30" spans="1:19" ht="30" customHeight="1" x14ac:dyDescent="0.25">
      <c r="A30" s="84"/>
      <c r="B30" s="81"/>
      <c r="C30" s="123"/>
      <c r="D30" s="80"/>
      <c r="E30" s="81"/>
      <c r="F30" s="80"/>
      <c r="G30" s="12" t="s">
        <v>404</v>
      </c>
      <c r="H30" s="15">
        <v>43678</v>
      </c>
      <c r="I30" s="15">
        <v>43830</v>
      </c>
      <c r="J30" s="38" t="s">
        <v>19</v>
      </c>
      <c r="K30" s="121"/>
      <c r="L30" s="80"/>
      <c r="M30" s="79"/>
      <c r="N30" s="80"/>
      <c r="O30" s="81"/>
      <c r="P30" s="88"/>
      <c r="Q30" s="88"/>
      <c r="R30" s="81"/>
      <c r="S30" s="83"/>
    </row>
    <row r="31" spans="1:19" ht="30" customHeight="1" x14ac:dyDescent="0.25">
      <c r="A31" s="84"/>
      <c r="B31" s="81"/>
      <c r="C31" s="123"/>
      <c r="D31" s="80"/>
      <c r="E31" s="81"/>
      <c r="F31" s="80"/>
      <c r="G31" s="12" t="s">
        <v>405</v>
      </c>
      <c r="H31" s="15">
        <v>43678</v>
      </c>
      <c r="I31" s="15">
        <v>43830</v>
      </c>
      <c r="J31" s="38" t="s">
        <v>19</v>
      </c>
      <c r="K31" s="121"/>
      <c r="L31" s="80"/>
      <c r="M31" s="79"/>
      <c r="N31" s="80"/>
      <c r="O31" s="81"/>
      <c r="P31" s="88"/>
      <c r="Q31" s="88"/>
      <c r="R31" s="81"/>
      <c r="S31" s="83"/>
    </row>
    <row r="32" spans="1:19" ht="65.25" customHeight="1" x14ac:dyDescent="0.25">
      <c r="A32" s="84" t="s">
        <v>110</v>
      </c>
      <c r="B32" s="81" t="s">
        <v>403</v>
      </c>
      <c r="C32" s="120" t="s">
        <v>826</v>
      </c>
      <c r="D32" s="81" t="s">
        <v>749</v>
      </c>
      <c r="E32" s="80">
        <v>0</v>
      </c>
      <c r="F32" s="81" t="s">
        <v>460</v>
      </c>
      <c r="G32" s="48" t="s">
        <v>665</v>
      </c>
      <c r="H32" s="14">
        <v>43480</v>
      </c>
      <c r="I32" s="14">
        <v>43708</v>
      </c>
      <c r="J32" s="38" t="s">
        <v>19</v>
      </c>
      <c r="K32" s="116" t="s">
        <v>350</v>
      </c>
      <c r="L32" s="81" t="s">
        <v>389</v>
      </c>
      <c r="M32" s="113" t="s">
        <v>750</v>
      </c>
      <c r="N32" s="101" t="s">
        <v>751</v>
      </c>
      <c r="O32" s="81" t="s">
        <v>751</v>
      </c>
      <c r="P32" s="88">
        <f>IFERROR((27.5%/27.5%),"No aplica")</f>
        <v>1</v>
      </c>
      <c r="Q32" s="88">
        <f>IFERROR((12%+27.5%/100%),"No aplica")</f>
        <v>0.39500000000000002</v>
      </c>
      <c r="R32" s="81" t="s">
        <v>535</v>
      </c>
      <c r="S32" s="83" t="s">
        <v>670</v>
      </c>
    </row>
    <row r="33" spans="1:19" ht="65.25" customHeight="1" x14ac:dyDescent="0.25">
      <c r="A33" s="84"/>
      <c r="B33" s="81"/>
      <c r="C33" s="120"/>
      <c r="D33" s="81"/>
      <c r="E33" s="80"/>
      <c r="F33" s="81"/>
      <c r="G33" s="12" t="s">
        <v>461</v>
      </c>
      <c r="H33" s="14">
        <v>43497</v>
      </c>
      <c r="I33" s="14">
        <v>43830</v>
      </c>
      <c r="J33" s="38" t="s">
        <v>19</v>
      </c>
      <c r="K33" s="116"/>
      <c r="L33" s="81"/>
      <c r="M33" s="114"/>
      <c r="N33" s="102"/>
      <c r="O33" s="81"/>
      <c r="P33" s="88"/>
      <c r="Q33" s="88"/>
      <c r="R33" s="81"/>
      <c r="S33" s="83"/>
    </row>
    <row r="34" spans="1:19" ht="59.25" customHeight="1" x14ac:dyDescent="0.25">
      <c r="A34" s="84"/>
      <c r="B34" s="81"/>
      <c r="C34" s="120"/>
      <c r="D34" s="81"/>
      <c r="E34" s="80"/>
      <c r="F34" s="81"/>
      <c r="G34" s="12" t="s">
        <v>462</v>
      </c>
      <c r="H34" s="14">
        <v>43739</v>
      </c>
      <c r="I34" s="14">
        <v>43830</v>
      </c>
      <c r="J34" s="38" t="s">
        <v>19</v>
      </c>
      <c r="K34" s="116"/>
      <c r="L34" s="81"/>
      <c r="M34" s="115"/>
      <c r="N34" s="103"/>
      <c r="O34" s="81"/>
      <c r="P34" s="88"/>
      <c r="Q34" s="88"/>
      <c r="R34" s="81"/>
      <c r="S34" s="83"/>
    </row>
    <row r="35" spans="1:19" x14ac:dyDescent="0.25">
      <c r="A35" s="26" t="s">
        <v>448</v>
      </c>
      <c r="B35" s="7" t="s">
        <v>448</v>
      </c>
      <c r="C35" s="52"/>
      <c r="D35" s="7" t="s">
        <v>448</v>
      </c>
      <c r="E35" s="7" t="s">
        <v>448</v>
      </c>
      <c r="F35" s="7" t="s">
        <v>448</v>
      </c>
      <c r="G35" s="50" t="s">
        <v>448</v>
      </c>
      <c r="H35" s="7" t="s">
        <v>448</v>
      </c>
      <c r="I35" s="7" t="s">
        <v>448</v>
      </c>
      <c r="J35" s="22" t="s">
        <v>448</v>
      </c>
      <c r="K35" s="33" t="s">
        <v>448</v>
      </c>
      <c r="L35" s="7" t="s">
        <v>448</v>
      </c>
      <c r="M35" s="26" t="s">
        <v>448</v>
      </c>
      <c r="N35" s="7"/>
      <c r="O35" s="7"/>
      <c r="P35" s="7"/>
      <c r="Q35" s="7"/>
      <c r="R35" s="26" t="s">
        <v>448</v>
      </c>
      <c r="S35" s="31"/>
    </row>
    <row r="36" spans="1:19" ht="31.5" customHeight="1" x14ac:dyDescent="0.25">
      <c r="A36" s="79" t="s">
        <v>110</v>
      </c>
      <c r="B36" s="81" t="s">
        <v>334</v>
      </c>
      <c r="C36" s="120" t="s">
        <v>827</v>
      </c>
      <c r="D36" s="81" t="s">
        <v>63</v>
      </c>
      <c r="E36" s="81" t="s">
        <v>752</v>
      </c>
      <c r="F36" s="81" t="s">
        <v>31</v>
      </c>
      <c r="G36" s="12" t="s">
        <v>306</v>
      </c>
      <c r="H36" s="16">
        <v>43528</v>
      </c>
      <c r="I36" s="16">
        <v>43735</v>
      </c>
      <c r="J36" s="38" t="s">
        <v>575</v>
      </c>
      <c r="K36" s="116" t="s">
        <v>351</v>
      </c>
      <c r="L36" s="81" t="s">
        <v>391</v>
      </c>
      <c r="M36" s="79" t="s">
        <v>642</v>
      </c>
      <c r="N36" s="80" t="s">
        <v>642</v>
      </c>
      <c r="O36" s="105" t="s">
        <v>643</v>
      </c>
      <c r="P36" s="88">
        <f>IFERROR((81.97%/70%),"No aplica")</f>
        <v>1.171</v>
      </c>
      <c r="Q36" s="86" t="s">
        <v>539</v>
      </c>
      <c r="R36" s="81" t="s">
        <v>538</v>
      </c>
      <c r="S36" s="83" t="s">
        <v>731</v>
      </c>
    </row>
    <row r="37" spans="1:19" ht="31.5" x14ac:dyDescent="0.25">
      <c r="A37" s="79"/>
      <c r="B37" s="81"/>
      <c r="C37" s="120"/>
      <c r="D37" s="81"/>
      <c r="E37" s="81"/>
      <c r="F37" s="81"/>
      <c r="G37" s="12" t="s">
        <v>91</v>
      </c>
      <c r="H37" s="16">
        <v>43528</v>
      </c>
      <c r="I37" s="16">
        <v>43735</v>
      </c>
      <c r="J37" s="38" t="s">
        <v>575</v>
      </c>
      <c r="K37" s="116"/>
      <c r="L37" s="81"/>
      <c r="M37" s="79"/>
      <c r="N37" s="80"/>
      <c r="O37" s="81"/>
      <c r="P37" s="88"/>
      <c r="Q37" s="86"/>
      <c r="R37" s="81"/>
      <c r="S37" s="83"/>
    </row>
    <row r="38" spans="1:19" ht="31.5" x14ac:dyDescent="0.25">
      <c r="A38" s="79"/>
      <c r="B38" s="81"/>
      <c r="C38" s="120"/>
      <c r="D38" s="81"/>
      <c r="E38" s="81"/>
      <c r="F38" s="81"/>
      <c r="G38" s="12" t="s">
        <v>45</v>
      </c>
      <c r="H38" s="16">
        <v>43556</v>
      </c>
      <c r="I38" s="16">
        <v>43798</v>
      </c>
      <c r="J38" s="38" t="s">
        <v>575</v>
      </c>
      <c r="K38" s="116"/>
      <c r="L38" s="81"/>
      <c r="M38" s="79"/>
      <c r="N38" s="80"/>
      <c r="O38" s="81"/>
      <c r="P38" s="88"/>
      <c r="Q38" s="86"/>
      <c r="R38" s="81"/>
      <c r="S38" s="83"/>
    </row>
    <row r="39" spans="1:19" ht="31.5" x14ac:dyDescent="0.25">
      <c r="A39" s="79"/>
      <c r="B39" s="81"/>
      <c r="C39" s="120"/>
      <c r="D39" s="81"/>
      <c r="E39" s="81"/>
      <c r="F39" s="81"/>
      <c r="G39" s="12" t="s">
        <v>46</v>
      </c>
      <c r="H39" s="16">
        <v>43500</v>
      </c>
      <c r="I39" s="16">
        <v>43826</v>
      </c>
      <c r="J39" s="38" t="s">
        <v>575</v>
      </c>
      <c r="K39" s="116"/>
      <c r="L39" s="81"/>
      <c r="M39" s="79"/>
      <c r="N39" s="80"/>
      <c r="O39" s="81"/>
      <c r="P39" s="88"/>
      <c r="Q39" s="86"/>
      <c r="R39" s="81"/>
      <c r="S39" s="83"/>
    </row>
    <row r="40" spans="1:19" ht="31.5" x14ac:dyDescent="0.25">
      <c r="A40" s="79"/>
      <c r="B40" s="81"/>
      <c r="C40" s="120"/>
      <c r="D40" s="81"/>
      <c r="E40" s="81"/>
      <c r="F40" s="81"/>
      <c r="G40" s="48" t="s">
        <v>47</v>
      </c>
      <c r="H40" s="16">
        <v>43500</v>
      </c>
      <c r="I40" s="16">
        <v>43826</v>
      </c>
      <c r="J40" s="38" t="s">
        <v>575</v>
      </c>
      <c r="K40" s="116"/>
      <c r="L40" s="81"/>
      <c r="M40" s="79"/>
      <c r="N40" s="80"/>
      <c r="O40" s="81"/>
      <c r="P40" s="88"/>
      <c r="Q40" s="86"/>
      <c r="R40" s="81"/>
      <c r="S40" s="83"/>
    </row>
    <row r="41" spans="1:19" ht="31.5" customHeight="1" x14ac:dyDescent="0.25">
      <c r="A41" s="79"/>
      <c r="B41" s="81"/>
      <c r="C41" s="120"/>
      <c r="D41" s="81"/>
      <c r="E41" s="81"/>
      <c r="F41" s="81" t="s">
        <v>307</v>
      </c>
      <c r="G41" s="12" t="s">
        <v>640</v>
      </c>
      <c r="H41" s="16">
        <v>43479</v>
      </c>
      <c r="I41" s="16">
        <v>43812</v>
      </c>
      <c r="J41" s="38" t="s">
        <v>575</v>
      </c>
      <c r="K41" s="116"/>
      <c r="L41" s="81"/>
      <c r="M41" s="79"/>
      <c r="N41" s="80"/>
      <c r="O41" s="81"/>
      <c r="P41" s="88"/>
      <c r="Q41" s="86"/>
      <c r="R41" s="81"/>
      <c r="S41" s="83"/>
    </row>
    <row r="42" spans="1:19" ht="31.5" x14ac:dyDescent="0.25">
      <c r="A42" s="79"/>
      <c r="B42" s="81"/>
      <c r="C42" s="120"/>
      <c r="D42" s="81"/>
      <c r="E42" s="81"/>
      <c r="F42" s="81"/>
      <c r="G42" s="12" t="s">
        <v>37</v>
      </c>
      <c r="H42" s="16">
        <v>43479</v>
      </c>
      <c r="I42" s="16">
        <v>43812</v>
      </c>
      <c r="J42" s="38" t="s">
        <v>575</v>
      </c>
      <c r="K42" s="116"/>
      <c r="L42" s="81"/>
      <c r="M42" s="79"/>
      <c r="N42" s="80"/>
      <c r="O42" s="81"/>
      <c r="P42" s="88"/>
      <c r="Q42" s="86"/>
      <c r="R42" s="81"/>
      <c r="S42" s="83"/>
    </row>
    <row r="43" spans="1:19" ht="31.5" x14ac:dyDescent="0.25">
      <c r="A43" s="79"/>
      <c r="B43" s="81"/>
      <c r="C43" s="120"/>
      <c r="D43" s="81"/>
      <c r="E43" s="81"/>
      <c r="F43" s="81"/>
      <c r="G43" s="12" t="s">
        <v>38</v>
      </c>
      <c r="H43" s="16">
        <v>43479</v>
      </c>
      <c r="I43" s="16">
        <v>43812</v>
      </c>
      <c r="J43" s="38" t="s">
        <v>575</v>
      </c>
      <c r="K43" s="116"/>
      <c r="L43" s="81"/>
      <c r="M43" s="79"/>
      <c r="N43" s="80"/>
      <c r="O43" s="81"/>
      <c r="P43" s="88"/>
      <c r="Q43" s="86"/>
      <c r="R43" s="81"/>
      <c r="S43" s="83"/>
    </row>
    <row r="44" spans="1:19" ht="41.25" customHeight="1" x14ac:dyDescent="0.25">
      <c r="A44" s="79" t="s">
        <v>110</v>
      </c>
      <c r="B44" s="81" t="s">
        <v>335</v>
      </c>
      <c r="C44" s="120" t="s">
        <v>828</v>
      </c>
      <c r="D44" s="81" t="s">
        <v>32</v>
      </c>
      <c r="E44" s="81">
        <v>0</v>
      </c>
      <c r="F44" s="81" t="s">
        <v>308</v>
      </c>
      <c r="G44" s="12" t="s">
        <v>34</v>
      </c>
      <c r="H44" s="16">
        <v>43479</v>
      </c>
      <c r="I44" s="16">
        <v>43524</v>
      </c>
      <c r="J44" s="38" t="s">
        <v>575</v>
      </c>
      <c r="K44" s="116" t="s">
        <v>351</v>
      </c>
      <c r="L44" s="81" t="s">
        <v>390</v>
      </c>
      <c r="M44" s="79" t="s">
        <v>33</v>
      </c>
      <c r="N44" s="80" t="s">
        <v>644</v>
      </c>
      <c r="O44" s="81" t="s">
        <v>644</v>
      </c>
      <c r="P44" s="88">
        <f>IFERROR((3/3),"No aplica")</f>
        <v>1</v>
      </c>
      <c r="Q44" s="88">
        <f>IFERROR((5/11),"No aplica")</f>
        <v>0.45454545454545453</v>
      </c>
      <c r="R44" s="81" t="s">
        <v>535</v>
      </c>
      <c r="S44" s="83" t="s">
        <v>732</v>
      </c>
    </row>
    <row r="45" spans="1:19" ht="41.25" customHeight="1" x14ac:dyDescent="0.25">
      <c r="A45" s="79"/>
      <c r="B45" s="81"/>
      <c r="C45" s="120"/>
      <c r="D45" s="81"/>
      <c r="E45" s="81"/>
      <c r="F45" s="81"/>
      <c r="G45" s="49" t="s">
        <v>84</v>
      </c>
      <c r="H45" s="16">
        <v>43467</v>
      </c>
      <c r="I45" s="16">
        <v>43585</v>
      </c>
      <c r="J45" s="38" t="s">
        <v>575</v>
      </c>
      <c r="K45" s="116"/>
      <c r="L45" s="81"/>
      <c r="M45" s="79"/>
      <c r="N45" s="80"/>
      <c r="O45" s="81"/>
      <c r="P45" s="88"/>
      <c r="Q45" s="88"/>
      <c r="R45" s="81"/>
      <c r="S45" s="83"/>
    </row>
    <row r="46" spans="1:19" ht="41.25" customHeight="1" x14ac:dyDescent="0.25">
      <c r="A46" s="79"/>
      <c r="B46" s="81"/>
      <c r="C46" s="120"/>
      <c r="D46" s="81"/>
      <c r="E46" s="81"/>
      <c r="F46" s="81"/>
      <c r="G46" s="49" t="s">
        <v>85</v>
      </c>
      <c r="H46" s="16">
        <v>43587</v>
      </c>
      <c r="I46" s="16">
        <v>43830</v>
      </c>
      <c r="J46" s="38" t="s">
        <v>575</v>
      </c>
      <c r="K46" s="116"/>
      <c r="L46" s="81"/>
      <c r="M46" s="79"/>
      <c r="N46" s="80"/>
      <c r="O46" s="81"/>
      <c r="P46" s="88"/>
      <c r="Q46" s="88"/>
      <c r="R46" s="81"/>
      <c r="S46" s="83"/>
    </row>
    <row r="47" spans="1:19" ht="31.5" customHeight="1" x14ac:dyDescent="0.25">
      <c r="A47" s="127" t="s">
        <v>110</v>
      </c>
      <c r="B47" s="122" t="s">
        <v>336</v>
      </c>
      <c r="C47" s="128" t="s">
        <v>820</v>
      </c>
      <c r="D47" s="122" t="s">
        <v>35</v>
      </c>
      <c r="E47" s="122">
        <v>0</v>
      </c>
      <c r="F47" s="122" t="s">
        <v>463</v>
      </c>
      <c r="G47" s="66" t="s">
        <v>36</v>
      </c>
      <c r="H47" s="67">
        <v>43467</v>
      </c>
      <c r="I47" s="67">
        <v>43645</v>
      </c>
      <c r="J47" s="68" t="s">
        <v>575</v>
      </c>
      <c r="K47" s="116" t="s">
        <v>351</v>
      </c>
      <c r="L47" s="81" t="s">
        <v>392</v>
      </c>
      <c r="M47" s="79" t="s">
        <v>540</v>
      </c>
      <c r="N47" s="80" t="s">
        <v>540</v>
      </c>
      <c r="O47" s="105" t="s">
        <v>645</v>
      </c>
      <c r="P47" s="88">
        <f>IFERROR((98.85%/97%),"No aplica")</f>
        <v>1.0190721649484535</v>
      </c>
      <c r="Q47" s="86" t="s">
        <v>539</v>
      </c>
      <c r="R47" s="81" t="s">
        <v>535</v>
      </c>
      <c r="S47" s="83" t="s">
        <v>734</v>
      </c>
    </row>
    <row r="48" spans="1:19" ht="31.5" x14ac:dyDescent="0.25">
      <c r="A48" s="127"/>
      <c r="B48" s="122"/>
      <c r="C48" s="128"/>
      <c r="D48" s="122"/>
      <c r="E48" s="122"/>
      <c r="F48" s="122"/>
      <c r="G48" s="66" t="s">
        <v>39</v>
      </c>
      <c r="H48" s="67">
        <v>43479</v>
      </c>
      <c r="I48" s="67">
        <v>43769</v>
      </c>
      <c r="J48" s="68" t="s">
        <v>575</v>
      </c>
      <c r="K48" s="116"/>
      <c r="L48" s="81"/>
      <c r="M48" s="79"/>
      <c r="N48" s="80"/>
      <c r="O48" s="81"/>
      <c r="P48" s="88"/>
      <c r="Q48" s="86"/>
      <c r="R48" s="81"/>
      <c r="S48" s="83"/>
    </row>
    <row r="49" spans="1:19" ht="31.5" x14ac:dyDescent="0.25">
      <c r="A49" s="127"/>
      <c r="B49" s="122"/>
      <c r="C49" s="128"/>
      <c r="D49" s="122"/>
      <c r="E49" s="122"/>
      <c r="F49" s="122"/>
      <c r="G49" s="66" t="s">
        <v>40</v>
      </c>
      <c r="H49" s="67">
        <v>43479</v>
      </c>
      <c r="I49" s="67">
        <v>43645</v>
      </c>
      <c r="J49" s="68" t="s">
        <v>575</v>
      </c>
      <c r="K49" s="116"/>
      <c r="L49" s="81"/>
      <c r="M49" s="79"/>
      <c r="N49" s="80"/>
      <c r="O49" s="81"/>
      <c r="P49" s="88"/>
      <c r="Q49" s="86"/>
      <c r="R49" s="81"/>
      <c r="S49" s="83"/>
    </row>
    <row r="50" spans="1:19" ht="31.5" x14ac:dyDescent="0.25">
      <c r="A50" s="127"/>
      <c r="B50" s="122"/>
      <c r="C50" s="128"/>
      <c r="D50" s="122"/>
      <c r="E50" s="122"/>
      <c r="F50" s="122"/>
      <c r="G50" s="66" t="s">
        <v>41</v>
      </c>
      <c r="H50" s="67">
        <v>43479</v>
      </c>
      <c r="I50" s="67">
        <v>43645</v>
      </c>
      <c r="J50" s="68" t="s">
        <v>575</v>
      </c>
      <c r="K50" s="116"/>
      <c r="L50" s="81"/>
      <c r="M50" s="79"/>
      <c r="N50" s="80"/>
      <c r="O50" s="81"/>
      <c r="P50" s="88"/>
      <c r="Q50" s="86"/>
      <c r="R50" s="81"/>
      <c r="S50" s="83"/>
    </row>
    <row r="51" spans="1:19" ht="31.5" x14ac:dyDescent="0.25">
      <c r="A51" s="127"/>
      <c r="B51" s="122"/>
      <c r="C51" s="128"/>
      <c r="D51" s="122"/>
      <c r="E51" s="122"/>
      <c r="F51" s="122"/>
      <c r="G51" s="66" t="s">
        <v>42</v>
      </c>
      <c r="H51" s="67">
        <v>43479</v>
      </c>
      <c r="I51" s="67">
        <v>43645</v>
      </c>
      <c r="J51" s="68" t="s">
        <v>575</v>
      </c>
      <c r="K51" s="116"/>
      <c r="L51" s="81"/>
      <c r="M51" s="79"/>
      <c r="N51" s="80"/>
      <c r="O51" s="81"/>
      <c r="P51" s="88"/>
      <c r="Q51" s="86"/>
      <c r="R51" s="81"/>
      <c r="S51" s="83"/>
    </row>
    <row r="52" spans="1:19" ht="31.5" x14ac:dyDescent="0.25">
      <c r="A52" s="127"/>
      <c r="B52" s="122"/>
      <c r="C52" s="128"/>
      <c r="D52" s="122"/>
      <c r="E52" s="122"/>
      <c r="F52" s="122"/>
      <c r="G52" s="66" t="s">
        <v>641</v>
      </c>
      <c r="H52" s="67">
        <v>43467</v>
      </c>
      <c r="I52" s="67">
        <v>43830</v>
      </c>
      <c r="J52" s="68" t="s">
        <v>575</v>
      </c>
      <c r="K52" s="116"/>
      <c r="L52" s="81"/>
      <c r="M52" s="79"/>
      <c r="N52" s="80"/>
      <c r="O52" s="81"/>
      <c r="P52" s="88"/>
      <c r="Q52" s="86"/>
      <c r="R52" s="81"/>
      <c r="S52" s="83"/>
    </row>
    <row r="53" spans="1:19" ht="69" customHeight="1" x14ac:dyDescent="0.25">
      <c r="A53" s="79" t="s">
        <v>110</v>
      </c>
      <c r="B53" s="81" t="s">
        <v>86</v>
      </c>
      <c r="C53" s="81">
        <v>10</v>
      </c>
      <c r="D53" s="81" t="s">
        <v>646</v>
      </c>
      <c r="E53" s="81">
        <v>0</v>
      </c>
      <c r="F53" s="81" t="s">
        <v>308</v>
      </c>
      <c r="G53" s="12" t="s">
        <v>648</v>
      </c>
      <c r="H53" s="14">
        <v>43473</v>
      </c>
      <c r="I53" s="14">
        <v>43554</v>
      </c>
      <c r="J53" s="38" t="s">
        <v>575</v>
      </c>
      <c r="K53" s="116" t="s">
        <v>351</v>
      </c>
      <c r="L53" s="81" t="s">
        <v>393</v>
      </c>
      <c r="M53" s="79" t="s">
        <v>647</v>
      </c>
      <c r="N53" s="80" t="s">
        <v>650</v>
      </c>
      <c r="O53" s="81" t="s">
        <v>650</v>
      </c>
      <c r="P53" s="85">
        <f>IFERROR((2/2),"No aplica")</f>
        <v>1</v>
      </c>
      <c r="Q53" s="85">
        <f>IFERROR((2/7),"No aplica")</f>
        <v>0.2857142857142857</v>
      </c>
      <c r="R53" s="81" t="s">
        <v>535</v>
      </c>
      <c r="S53" s="83" t="s">
        <v>649</v>
      </c>
    </row>
    <row r="54" spans="1:19" ht="69" customHeight="1" x14ac:dyDescent="0.25">
      <c r="A54" s="79"/>
      <c r="B54" s="81"/>
      <c r="C54" s="81"/>
      <c r="D54" s="81"/>
      <c r="E54" s="81"/>
      <c r="F54" s="81"/>
      <c r="G54" s="12" t="s">
        <v>43</v>
      </c>
      <c r="H54" s="14">
        <v>43473</v>
      </c>
      <c r="I54" s="14">
        <v>43769</v>
      </c>
      <c r="J54" s="38" t="s">
        <v>575</v>
      </c>
      <c r="K54" s="116"/>
      <c r="L54" s="81"/>
      <c r="M54" s="79"/>
      <c r="N54" s="80"/>
      <c r="O54" s="81"/>
      <c r="P54" s="85"/>
      <c r="Q54" s="85"/>
      <c r="R54" s="81"/>
      <c r="S54" s="83"/>
    </row>
    <row r="55" spans="1:19" ht="69" customHeight="1" x14ac:dyDescent="0.25">
      <c r="A55" s="79"/>
      <c r="B55" s="81"/>
      <c r="C55" s="81"/>
      <c r="D55" s="81"/>
      <c r="E55" s="81"/>
      <c r="F55" s="81"/>
      <c r="G55" s="12" t="s">
        <v>64</v>
      </c>
      <c r="H55" s="14">
        <v>43473</v>
      </c>
      <c r="I55" s="14">
        <v>43769</v>
      </c>
      <c r="J55" s="38" t="s">
        <v>575</v>
      </c>
      <c r="K55" s="116"/>
      <c r="L55" s="81"/>
      <c r="M55" s="79"/>
      <c r="N55" s="80"/>
      <c r="O55" s="81"/>
      <c r="P55" s="85"/>
      <c r="Q55" s="85"/>
      <c r="R55" s="81"/>
      <c r="S55" s="83"/>
    </row>
    <row r="56" spans="1:19" ht="51" customHeight="1" x14ac:dyDescent="0.25">
      <c r="A56" s="125" t="s">
        <v>110</v>
      </c>
      <c r="B56" s="126" t="s">
        <v>86</v>
      </c>
      <c r="C56" s="126">
        <v>11</v>
      </c>
      <c r="D56" s="126" t="s">
        <v>87</v>
      </c>
      <c r="E56" s="126">
        <v>0</v>
      </c>
      <c r="F56" s="126" t="s">
        <v>88</v>
      </c>
      <c r="G56" s="61" t="s">
        <v>48</v>
      </c>
      <c r="H56" s="62">
        <v>43473</v>
      </c>
      <c r="I56" s="62">
        <v>43554</v>
      </c>
      <c r="J56" s="63" t="s">
        <v>575</v>
      </c>
      <c r="K56" s="116" t="s">
        <v>351</v>
      </c>
      <c r="L56" s="81" t="s">
        <v>390</v>
      </c>
      <c r="M56" s="79" t="s">
        <v>44</v>
      </c>
      <c r="N56" s="80" t="s">
        <v>542</v>
      </c>
      <c r="O56" s="81" t="s">
        <v>542</v>
      </c>
      <c r="P56" s="88" t="str">
        <f>IFERROR((0/0),"No aplica")</f>
        <v>No aplica</v>
      </c>
      <c r="Q56" s="88">
        <f>IFERROR((0/1),"No aplica")</f>
        <v>0</v>
      </c>
      <c r="R56" s="81" t="s">
        <v>534</v>
      </c>
      <c r="S56" s="83" t="s">
        <v>651</v>
      </c>
    </row>
    <row r="57" spans="1:19" ht="51" customHeight="1" x14ac:dyDescent="0.25">
      <c r="A57" s="125"/>
      <c r="B57" s="126"/>
      <c r="C57" s="126"/>
      <c r="D57" s="126"/>
      <c r="E57" s="126"/>
      <c r="F57" s="126"/>
      <c r="G57" s="61" t="s">
        <v>89</v>
      </c>
      <c r="H57" s="62">
        <v>43577</v>
      </c>
      <c r="I57" s="62">
        <v>43830</v>
      </c>
      <c r="J57" s="63" t="s">
        <v>575</v>
      </c>
      <c r="K57" s="116"/>
      <c r="L57" s="81"/>
      <c r="M57" s="79"/>
      <c r="N57" s="80"/>
      <c r="O57" s="81"/>
      <c r="P57" s="88"/>
      <c r="Q57" s="88"/>
      <c r="R57" s="81"/>
      <c r="S57" s="83"/>
    </row>
    <row r="58" spans="1:19" ht="51" customHeight="1" x14ac:dyDescent="0.25">
      <c r="A58" s="125"/>
      <c r="B58" s="126"/>
      <c r="C58" s="126"/>
      <c r="D58" s="126"/>
      <c r="E58" s="126"/>
      <c r="F58" s="126"/>
      <c r="G58" s="61" t="s">
        <v>309</v>
      </c>
      <c r="H58" s="62">
        <v>43577</v>
      </c>
      <c r="I58" s="62">
        <v>43799</v>
      </c>
      <c r="J58" s="63" t="s">
        <v>575</v>
      </c>
      <c r="K58" s="116"/>
      <c r="L58" s="81"/>
      <c r="M58" s="79"/>
      <c r="N58" s="80"/>
      <c r="O58" s="81"/>
      <c r="P58" s="88"/>
      <c r="Q58" s="88"/>
      <c r="R58" s="81"/>
      <c r="S58" s="83"/>
    </row>
    <row r="59" spans="1:19" ht="35.25" customHeight="1" x14ac:dyDescent="0.25">
      <c r="A59" s="79" t="s">
        <v>110</v>
      </c>
      <c r="B59" s="81" t="s">
        <v>49</v>
      </c>
      <c r="C59" s="81">
        <v>12</v>
      </c>
      <c r="D59" s="81" t="s">
        <v>90</v>
      </c>
      <c r="E59" s="81">
        <v>0</v>
      </c>
      <c r="F59" s="81" t="s">
        <v>466</v>
      </c>
      <c r="G59" s="12" t="s">
        <v>51</v>
      </c>
      <c r="H59" s="14">
        <v>43480</v>
      </c>
      <c r="I59" s="14">
        <v>43768</v>
      </c>
      <c r="J59" s="38" t="s">
        <v>575</v>
      </c>
      <c r="K59" s="116" t="s">
        <v>351</v>
      </c>
      <c r="L59" s="81" t="s">
        <v>393</v>
      </c>
      <c r="M59" s="79" t="s">
        <v>50</v>
      </c>
      <c r="N59" s="80" t="s">
        <v>543</v>
      </c>
      <c r="O59" s="81" t="s">
        <v>50</v>
      </c>
      <c r="P59" s="98" t="str">
        <f>IFERROR((2/0),"No aplica")</f>
        <v>No aplica</v>
      </c>
      <c r="Q59" s="88">
        <f>IFERROR((2/2),"No aplica")</f>
        <v>1</v>
      </c>
      <c r="R59" s="81" t="s">
        <v>535</v>
      </c>
      <c r="S59" s="83" t="s">
        <v>733</v>
      </c>
    </row>
    <row r="60" spans="1:19" ht="35.25" customHeight="1" x14ac:dyDescent="0.25">
      <c r="A60" s="79"/>
      <c r="B60" s="81"/>
      <c r="C60" s="81"/>
      <c r="D60" s="81"/>
      <c r="E60" s="81"/>
      <c r="F60" s="81"/>
      <c r="G60" s="12" t="s">
        <v>52</v>
      </c>
      <c r="H60" s="14">
        <v>43525</v>
      </c>
      <c r="I60" s="14">
        <v>43588</v>
      </c>
      <c r="J60" s="38" t="s">
        <v>575</v>
      </c>
      <c r="K60" s="116"/>
      <c r="L60" s="81"/>
      <c r="M60" s="79"/>
      <c r="N60" s="80"/>
      <c r="O60" s="81"/>
      <c r="P60" s="88"/>
      <c r="Q60" s="88"/>
      <c r="R60" s="81"/>
      <c r="S60" s="83"/>
    </row>
    <row r="61" spans="1:19" ht="35.25" customHeight="1" x14ac:dyDescent="0.25">
      <c r="A61" s="79"/>
      <c r="B61" s="81"/>
      <c r="C61" s="81"/>
      <c r="D61" s="81"/>
      <c r="E61" s="81"/>
      <c r="F61" s="81"/>
      <c r="G61" s="12" t="s">
        <v>53</v>
      </c>
      <c r="H61" s="14">
        <v>43591</v>
      </c>
      <c r="I61" s="14">
        <v>43617</v>
      </c>
      <c r="J61" s="38" t="s">
        <v>575</v>
      </c>
      <c r="K61" s="116"/>
      <c r="L61" s="81"/>
      <c r="M61" s="79"/>
      <c r="N61" s="80"/>
      <c r="O61" s="81"/>
      <c r="P61" s="88"/>
      <c r="Q61" s="88"/>
      <c r="R61" s="81"/>
      <c r="S61" s="83"/>
    </row>
    <row r="62" spans="1:19" ht="35.25" customHeight="1" x14ac:dyDescent="0.25">
      <c r="A62" s="79"/>
      <c r="B62" s="81"/>
      <c r="C62" s="81"/>
      <c r="D62" s="81"/>
      <c r="E62" s="81"/>
      <c r="F62" s="81"/>
      <c r="G62" s="12" t="s">
        <v>54</v>
      </c>
      <c r="H62" s="14">
        <v>43591</v>
      </c>
      <c r="I62" s="14">
        <v>43707</v>
      </c>
      <c r="J62" s="38" t="s">
        <v>575</v>
      </c>
      <c r="K62" s="116"/>
      <c r="L62" s="81"/>
      <c r="M62" s="79"/>
      <c r="N62" s="80"/>
      <c r="O62" s="81"/>
      <c r="P62" s="88"/>
      <c r="Q62" s="88"/>
      <c r="R62" s="81"/>
      <c r="S62" s="83"/>
    </row>
    <row r="63" spans="1:19" x14ac:dyDescent="0.25">
      <c r="A63" s="26" t="s">
        <v>448</v>
      </c>
      <c r="B63" s="7" t="s">
        <v>448</v>
      </c>
      <c r="C63" s="7"/>
      <c r="D63" s="7" t="s">
        <v>448</v>
      </c>
      <c r="E63" s="7" t="s">
        <v>448</v>
      </c>
      <c r="F63" s="7" t="s">
        <v>448</v>
      </c>
      <c r="G63" s="50" t="s">
        <v>448</v>
      </c>
      <c r="H63" s="7" t="s">
        <v>448</v>
      </c>
      <c r="I63" s="7" t="s">
        <v>448</v>
      </c>
      <c r="J63" s="22" t="s">
        <v>448</v>
      </c>
      <c r="K63" s="33" t="s">
        <v>448</v>
      </c>
      <c r="L63" s="7" t="s">
        <v>448</v>
      </c>
      <c r="M63" s="26" t="s">
        <v>448</v>
      </c>
      <c r="N63" s="7"/>
      <c r="O63" s="7"/>
      <c r="P63" s="7"/>
      <c r="Q63" s="7"/>
      <c r="R63" s="26" t="s">
        <v>448</v>
      </c>
      <c r="S63" s="31"/>
    </row>
    <row r="64" spans="1:19" ht="30.75" customHeight="1" x14ac:dyDescent="0.25">
      <c r="A64" s="125" t="s">
        <v>112</v>
      </c>
      <c r="B64" s="126" t="s">
        <v>410</v>
      </c>
      <c r="C64" s="124">
        <v>13</v>
      </c>
      <c r="D64" s="124" t="s">
        <v>267</v>
      </c>
      <c r="E64" s="124">
        <v>0</v>
      </c>
      <c r="F64" s="124" t="s">
        <v>159</v>
      </c>
      <c r="G64" s="56" t="s">
        <v>269</v>
      </c>
      <c r="H64" s="62">
        <v>43467</v>
      </c>
      <c r="I64" s="62">
        <v>43830</v>
      </c>
      <c r="J64" s="58" t="s">
        <v>16</v>
      </c>
      <c r="K64" s="121" t="s">
        <v>352</v>
      </c>
      <c r="L64" s="80" t="s">
        <v>753</v>
      </c>
      <c r="M64" s="84" t="s">
        <v>439</v>
      </c>
      <c r="N64" s="80" t="s">
        <v>809</v>
      </c>
      <c r="O64" s="80" t="s">
        <v>810</v>
      </c>
      <c r="P64" s="88">
        <f>IFERROR((44.71%/42.35%),"No aplica")</f>
        <v>1.0557260920897285</v>
      </c>
      <c r="Q64" s="88">
        <f>IFERROR(((10+28)/85),"No aplica")</f>
        <v>0.44705882352941179</v>
      </c>
      <c r="R64" s="80" t="s">
        <v>535</v>
      </c>
      <c r="S64" s="87" t="s">
        <v>808</v>
      </c>
    </row>
    <row r="65" spans="1:19" ht="31.5" x14ac:dyDescent="0.25">
      <c r="A65" s="125"/>
      <c r="B65" s="126"/>
      <c r="C65" s="124"/>
      <c r="D65" s="124"/>
      <c r="E65" s="124"/>
      <c r="F65" s="124"/>
      <c r="G65" s="56" t="s">
        <v>406</v>
      </c>
      <c r="H65" s="62">
        <v>43498</v>
      </c>
      <c r="I65" s="62">
        <v>43831</v>
      </c>
      <c r="J65" s="58" t="s">
        <v>16</v>
      </c>
      <c r="K65" s="121"/>
      <c r="L65" s="80"/>
      <c r="M65" s="84"/>
      <c r="N65" s="80"/>
      <c r="O65" s="80"/>
      <c r="P65" s="88"/>
      <c r="Q65" s="88"/>
      <c r="R65" s="80"/>
      <c r="S65" s="87"/>
    </row>
    <row r="66" spans="1:19" ht="41.25" customHeight="1" x14ac:dyDescent="0.25">
      <c r="A66" s="125"/>
      <c r="B66" s="126"/>
      <c r="C66" s="124"/>
      <c r="D66" s="124"/>
      <c r="E66" s="124"/>
      <c r="F66" s="124"/>
      <c r="G66" s="61" t="s">
        <v>435</v>
      </c>
      <c r="H66" s="62">
        <v>43586</v>
      </c>
      <c r="I66" s="62">
        <v>43830</v>
      </c>
      <c r="J66" s="58" t="s">
        <v>16</v>
      </c>
      <c r="K66" s="121"/>
      <c r="L66" s="80"/>
      <c r="M66" s="84"/>
      <c r="N66" s="80"/>
      <c r="O66" s="80"/>
      <c r="P66" s="88"/>
      <c r="Q66" s="88"/>
      <c r="R66" s="80"/>
      <c r="S66" s="87"/>
    </row>
    <row r="67" spans="1:19" ht="64.5" customHeight="1" x14ac:dyDescent="0.25">
      <c r="A67" s="125"/>
      <c r="B67" s="126"/>
      <c r="C67" s="124"/>
      <c r="D67" s="124"/>
      <c r="E67" s="124"/>
      <c r="F67" s="124"/>
      <c r="G67" s="61" t="s">
        <v>519</v>
      </c>
      <c r="H67" s="62">
        <v>43467</v>
      </c>
      <c r="I67" s="62">
        <v>43830</v>
      </c>
      <c r="J67" s="58" t="s">
        <v>16</v>
      </c>
      <c r="K67" s="121"/>
      <c r="L67" s="80"/>
      <c r="M67" s="84"/>
      <c r="N67" s="80"/>
      <c r="O67" s="80"/>
      <c r="P67" s="88"/>
      <c r="Q67" s="88"/>
      <c r="R67" s="80"/>
      <c r="S67" s="87"/>
    </row>
    <row r="68" spans="1:19" ht="31.5" x14ac:dyDescent="0.25">
      <c r="A68" s="125"/>
      <c r="B68" s="126"/>
      <c r="C68" s="124"/>
      <c r="D68" s="124"/>
      <c r="E68" s="124"/>
      <c r="F68" s="124"/>
      <c r="G68" s="56" t="s">
        <v>160</v>
      </c>
      <c r="H68" s="62">
        <v>43467</v>
      </c>
      <c r="I68" s="62">
        <v>43830</v>
      </c>
      <c r="J68" s="58" t="s">
        <v>16</v>
      </c>
      <c r="K68" s="121"/>
      <c r="L68" s="80"/>
      <c r="M68" s="84"/>
      <c r="N68" s="80"/>
      <c r="O68" s="80"/>
      <c r="P68" s="88"/>
      <c r="Q68" s="88"/>
      <c r="R68" s="80"/>
      <c r="S68" s="87"/>
    </row>
    <row r="69" spans="1:19" ht="42" customHeight="1" x14ac:dyDescent="0.25">
      <c r="A69" s="125"/>
      <c r="B69" s="126"/>
      <c r="C69" s="124"/>
      <c r="D69" s="124"/>
      <c r="E69" s="124"/>
      <c r="F69" s="124"/>
      <c r="G69" s="61" t="s">
        <v>754</v>
      </c>
      <c r="H69" s="62">
        <v>43570</v>
      </c>
      <c r="I69" s="62">
        <v>43830</v>
      </c>
      <c r="J69" s="58" t="s">
        <v>16</v>
      </c>
      <c r="K69" s="121"/>
      <c r="L69" s="80"/>
      <c r="M69" s="84"/>
      <c r="N69" s="80"/>
      <c r="O69" s="80"/>
      <c r="P69" s="88"/>
      <c r="Q69" s="88"/>
      <c r="R69" s="80"/>
      <c r="S69" s="87"/>
    </row>
    <row r="70" spans="1:19" ht="42" customHeight="1" x14ac:dyDescent="0.25">
      <c r="A70" s="125"/>
      <c r="B70" s="126"/>
      <c r="C70" s="124"/>
      <c r="D70" s="124"/>
      <c r="E70" s="124"/>
      <c r="F70" s="124"/>
      <c r="G70" s="56" t="s">
        <v>518</v>
      </c>
      <c r="H70" s="62">
        <v>43539</v>
      </c>
      <c r="I70" s="62">
        <v>43830</v>
      </c>
      <c r="J70" s="58" t="s">
        <v>16</v>
      </c>
      <c r="K70" s="121"/>
      <c r="L70" s="80"/>
      <c r="M70" s="84"/>
      <c r="N70" s="80"/>
      <c r="O70" s="80"/>
      <c r="P70" s="88"/>
      <c r="Q70" s="88"/>
      <c r="R70" s="80"/>
      <c r="S70" s="87"/>
    </row>
    <row r="71" spans="1:19" ht="52.5" customHeight="1" x14ac:dyDescent="0.25">
      <c r="A71" s="125"/>
      <c r="B71" s="126"/>
      <c r="C71" s="124"/>
      <c r="D71" s="124"/>
      <c r="E71" s="124"/>
      <c r="F71" s="124"/>
      <c r="G71" s="56" t="s">
        <v>467</v>
      </c>
      <c r="H71" s="62">
        <v>43467</v>
      </c>
      <c r="I71" s="62">
        <v>43830</v>
      </c>
      <c r="J71" s="58" t="s">
        <v>16</v>
      </c>
      <c r="K71" s="121"/>
      <c r="L71" s="80"/>
      <c r="M71" s="84"/>
      <c r="N71" s="80"/>
      <c r="O71" s="80"/>
      <c r="P71" s="88"/>
      <c r="Q71" s="88"/>
      <c r="R71" s="80"/>
      <c r="S71" s="87"/>
    </row>
    <row r="72" spans="1:19" ht="29.25" customHeight="1" x14ac:dyDescent="0.25">
      <c r="A72" s="125"/>
      <c r="B72" s="126"/>
      <c r="C72" s="124"/>
      <c r="D72" s="124"/>
      <c r="E72" s="124"/>
      <c r="F72" s="124"/>
      <c r="G72" s="61" t="s">
        <v>436</v>
      </c>
      <c r="H72" s="62">
        <v>43480</v>
      </c>
      <c r="I72" s="62">
        <v>43830</v>
      </c>
      <c r="J72" s="58" t="s">
        <v>16</v>
      </c>
      <c r="K72" s="121"/>
      <c r="L72" s="80"/>
      <c r="M72" s="84"/>
      <c r="N72" s="80"/>
      <c r="O72" s="80"/>
      <c r="P72" s="88"/>
      <c r="Q72" s="88"/>
      <c r="R72" s="80"/>
      <c r="S72" s="87"/>
    </row>
    <row r="73" spans="1:19" ht="41.25" customHeight="1" x14ac:dyDescent="0.25">
      <c r="A73" s="125"/>
      <c r="B73" s="126"/>
      <c r="C73" s="124"/>
      <c r="D73" s="124"/>
      <c r="E73" s="124"/>
      <c r="F73" s="124"/>
      <c r="G73" s="56" t="s">
        <v>468</v>
      </c>
      <c r="H73" s="62">
        <v>43617</v>
      </c>
      <c r="I73" s="62">
        <v>43830</v>
      </c>
      <c r="J73" s="58" t="s">
        <v>16</v>
      </c>
      <c r="K73" s="121"/>
      <c r="L73" s="80"/>
      <c r="M73" s="84"/>
      <c r="N73" s="80"/>
      <c r="O73" s="80"/>
      <c r="P73" s="88"/>
      <c r="Q73" s="88"/>
      <c r="R73" s="80"/>
      <c r="S73" s="87"/>
    </row>
    <row r="74" spans="1:19" ht="57.75" customHeight="1" x14ac:dyDescent="0.25">
      <c r="A74" s="125"/>
      <c r="B74" s="126"/>
      <c r="C74" s="124"/>
      <c r="D74" s="124"/>
      <c r="E74" s="124"/>
      <c r="F74" s="124"/>
      <c r="G74" s="61" t="s">
        <v>437</v>
      </c>
      <c r="H74" s="62">
        <v>43466</v>
      </c>
      <c r="I74" s="62">
        <v>43830</v>
      </c>
      <c r="J74" s="58" t="s">
        <v>16</v>
      </c>
      <c r="K74" s="121"/>
      <c r="L74" s="80"/>
      <c r="M74" s="84"/>
      <c r="N74" s="80"/>
      <c r="O74" s="80"/>
      <c r="P74" s="88"/>
      <c r="Q74" s="88"/>
      <c r="R74" s="80"/>
      <c r="S74" s="87"/>
    </row>
    <row r="75" spans="1:19" ht="31.5" x14ac:dyDescent="0.25">
      <c r="A75" s="125"/>
      <c r="B75" s="126"/>
      <c r="C75" s="124"/>
      <c r="D75" s="124"/>
      <c r="E75" s="124"/>
      <c r="F75" s="124"/>
      <c r="G75" s="56" t="s">
        <v>469</v>
      </c>
      <c r="H75" s="62">
        <v>43467</v>
      </c>
      <c r="I75" s="62">
        <v>43830</v>
      </c>
      <c r="J75" s="58" t="s">
        <v>16</v>
      </c>
      <c r="K75" s="121"/>
      <c r="L75" s="80"/>
      <c r="M75" s="84"/>
      <c r="N75" s="80"/>
      <c r="O75" s="80"/>
      <c r="P75" s="88"/>
      <c r="Q75" s="88"/>
      <c r="R75" s="80"/>
      <c r="S75" s="87"/>
    </row>
    <row r="76" spans="1:19" ht="33" customHeight="1" x14ac:dyDescent="0.25">
      <c r="A76" s="84" t="s">
        <v>112</v>
      </c>
      <c r="B76" s="80" t="s">
        <v>410</v>
      </c>
      <c r="C76" s="73">
        <v>14</v>
      </c>
      <c r="D76" s="80" t="s">
        <v>268</v>
      </c>
      <c r="E76" s="73">
        <v>0</v>
      </c>
      <c r="F76" s="80" t="s">
        <v>271</v>
      </c>
      <c r="G76" s="49" t="s">
        <v>407</v>
      </c>
      <c r="H76" s="15">
        <v>43467</v>
      </c>
      <c r="I76" s="15">
        <v>43830</v>
      </c>
      <c r="J76" s="41" t="s">
        <v>16</v>
      </c>
      <c r="K76" s="121" t="s">
        <v>352</v>
      </c>
      <c r="L76" s="80" t="s">
        <v>396</v>
      </c>
      <c r="M76" s="84" t="s">
        <v>270</v>
      </c>
      <c r="N76" s="80" t="s">
        <v>807</v>
      </c>
      <c r="O76" s="80" t="s">
        <v>807</v>
      </c>
      <c r="P76" s="88" t="str">
        <f>IFERROR((0/0),"No aplica")</f>
        <v>No aplica</v>
      </c>
      <c r="Q76" s="88">
        <f>IFERROR((3/4),"No aplica")</f>
        <v>0.75</v>
      </c>
      <c r="R76" s="80" t="s">
        <v>535</v>
      </c>
      <c r="S76" s="87" t="s">
        <v>806</v>
      </c>
    </row>
    <row r="77" spans="1:19" ht="31.5" x14ac:dyDescent="0.25">
      <c r="A77" s="84"/>
      <c r="B77" s="80"/>
      <c r="C77" s="73"/>
      <c r="D77" s="80"/>
      <c r="E77" s="73"/>
      <c r="F77" s="80"/>
      <c r="G77" s="49" t="s">
        <v>438</v>
      </c>
      <c r="H77" s="15">
        <v>43497</v>
      </c>
      <c r="I77" s="15">
        <v>43830</v>
      </c>
      <c r="J77" s="41" t="s">
        <v>16</v>
      </c>
      <c r="K77" s="121"/>
      <c r="L77" s="80"/>
      <c r="M77" s="84"/>
      <c r="N77" s="80"/>
      <c r="O77" s="80"/>
      <c r="P77" s="88"/>
      <c r="Q77" s="88"/>
      <c r="R77" s="80"/>
      <c r="S77" s="87"/>
    </row>
    <row r="78" spans="1:19" ht="31.5" x14ac:dyDescent="0.25">
      <c r="A78" s="84"/>
      <c r="B78" s="80"/>
      <c r="C78" s="73"/>
      <c r="D78" s="80"/>
      <c r="E78" s="73"/>
      <c r="F78" s="80"/>
      <c r="G78" s="49" t="s">
        <v>272</v>
      </c>
      <c r="H78" s="15">
        <v>43617</v>
      </c>
      <c r="I78" s="15">
        <v>43830</v>
      </c>
      <c r="J78" s="41" t="s">
        <v>16</v>
      </c>
      <c r="K78" s="121"/>
      <c r="L78" s="80"/>
      <c r="M78" s="84"/>
      <c r="N78" s="80"/>
      <c r="O78" s="80"/>
      <c r="P78" s="88"/>
      <c r="Q78" s="88"/>
      <c r="R78" s="80"/>
      <c r="S78" s="87"/>
    </row>
    <row r="79" spans="1:19" ht="31.5" x14ac:dyDescent="0.25">
      <c r="A79" s="84"/>
      <c r="B79" s="80"/>
      <c r="C79" s="73"/>
      <c r="D79" s="80"/>
      <c r="E79" s="73"/>
      <c r="F79" s="80"/>
      <c r="G79" s="49" t="s">
        <v>273</v>
      </c>
      <c r="H79" s="15">
        <v>43467</v>
      </c>
      <c r="I79" s="15">
        <v>43830</v>
      </c>
      <c r="J79" s="41" t="s">
        <v>16</v>
      </c>
      <c r="K79" s="121"/>
      <c r="L79" s="80"/>
      <c r="M79" s="84"/>
      <c r="N79" s="80"/>
      <c r="O79" s="80"/>
      <c r="P79" s="88"/>
      <c r="Q79" s="88"/>
      <c r="R79" s="80"/>
      <c r="S79" s="87"/>
    </row>
    <row r="80" spans="1:19" x14ac:dyDescent="0.25">
      <c r="A80" s="26" t="s">
        <v>448</v>
      </c>
      <c r="B80" s="7" t="s">
        <v>448</v>
      </c>
      <c r="C80" s="7"/>
      <c r="D80" s="7" t="s">
        <v>448</v>
      </c>
      <c r="E80" s="7" t="s">
        <v>448</v>
      </c>
      <c r="F80" s="7" t="s">
        <v>448</v>
      </c>
      <c r="G80" s="50" t="s">
        <v>448</v>
      </c>
      <c r="H80" s="7" t="s">
        <v>448</v>
      </c>
      <c r="I80" s="7" t="s">
        <v>448</v>
      </c>
      <c r="J80" s="22" t="s">
        <v>448</v>
      </c>
      <c r="K80" s="33" t="s">
        <v>448</v>
      </c>
      <c r="L80" s="7" t="s">
        <v>448</v>
      </c>
      <c r="M80" s="26" t="s">
        <v>448</v>
      </c>
      <c r="N80" s="7"/>
      <c r="O80" s="7"/>
      <c r="P80" s="7"/>
      <c r="Q80" s="7"/>
      <c r="R80" s="26" t="s">
        <v>448</v>
      </c>
      <c r="S80" s="31"/>
    </row>
    <row r="81" spans="1:19" ht="24" customHeight="1" x14ac:dyDescent="0.25">
      <c r="A81" s="84" t="s">
        <v>113</v>
      </c>
      <c r="B81" s="80" t="s">
        <v>274</v>
      </c>
      <c r="C81" s="80">
        <v>15</v>
      </c>
      <c r="D81" s="80" t="s">
        <v>432</v>
      </c>
      <c r="E81" s="80" t="s">
        <v>414</v>
      </c>
      <c r="F81" s="80" t="s">
        <v>55</v>
      </c>
      <c r="G81" s="49" t="s">
        <v>340</v>
      </c>
      <c r="H81" s="15">
        <v>43467</v>
      </c>
      <c r="I81" s="15">
        <v>43554</v>
      </c>
      <c r="J81" s="42" t="s">
        <v>61</v>
      </c>
      <c r="K81" s="121" t="s">
        <v>353</v>
      </c>
      <c r="L81" s="80" t="s">
        <v>394</v>
      </c>
      <c r="M81" s="84" t="s">
        <v>449</v>
      </c>
      <c r="N81" s="88" t="s">
        <v>572</v>
      </c>
      <c r="O81" s="85" t="s">
        <v>864</v>
      </c>
      <c r="P81" s="85">
        <f>IFERROR(((31/71)/(43/71)),"No aplica")</f>
        <v>0.72093023255813948</v>
      </c>
      <c r="Q81" s="86" t="s">
        <v>539</v>
      </c>
      <c r="R81" s="80" t="s">
        <v>569</v>
      </c>
      <c r="S81" s="87" t="s">
        <v>866</v>
      </c>
    </row>
    <row r="82" spans="1:19" ht="24" customHeight="1" x14ac:dyDescent="0.25">
      <c r="A82" s="84"/>
      <c r="B82" s="80"/>
      <c r="C82" s="80"/>
      <c r="D82" s="80"/>
      <c r="E82" s="80"/>
      <c r="F82" s="80"/>
      <c r="G82" s="49" t="s">
        <v>341</v>
      </c>
      <c r="H82" s="15">
        <v>43556</v>
      </c>
      <c r="I82" s="15">
        <v>43830</v>
      </c>
      <c r="J82" s="42" t="s">
        <v>61</v>
      </c>
      <c r="K82" s="121"/>
      <c r="L82" s="80"/>
      <c r="M82" s="84"/>
      <c r="N82" s="80"/>
      <c r="O82" s="85"/>
      <c r="P82" s="85"/>
      <c r="Q82" s="86"/>
      <c r="R82" s="80"/>
      <c r="S82" s="104"/>
    </row>
    <row r="83" spans="1:19" ht="24" customHeight="1" x14ac:dyDescent="0.25">
      <c r="A83" s="84"/>
      <c r="B83" s="80"/>
      <c r="C83" s="80"/>
      <c r="D83" s="80"/>
      <c r="E83" s="80"/>
      <c r="F83" s="80"/>
      <c r="G83" s="49" t="s">
        <v>120</v>
      </c>
      <c r="H83" s="15">
        <v>43570</v>
      </c>
      <c r="I83" s="15">
        <v>43830</v>
      </c>
      <c r="J83" s="42" t="s">
        <v>61</v>
      </c>
      <c r="K83" s="121"/>
      <c r="L83" s="80"/>
      <c r="M83" s="84"/>
      <c r="N83" s="80"/>
      <c r="O83" s="85"/>
      <c r="P83" s="85"/>
      <c r="Q83" s="86"/>
      <c r="R83" s="80"/>
      <c r="S83" s="104"/>
    </row>
    <row r="84" spans="1:19" ht="24" customHeight="1" x14ac:dyDescent="0.25">
      <c r="A84" s="84"/>
      <c r="B84" s="80"/>
      <c r="C84" s="80"/>
      <c r="D84" s="80"/>
      <c r="E84" s="80"/>
      <c r="F84" s="80"/>
      <c r="G84" s="49" t="s">
        <v>77</v>
      </c>
      <c r="H84" s="15">
        <v>43587</v>
      </c>
      <c r="I84" s="15">
        <v>43830</v>
      </c>
      <c r="J84" s="42" t="s">
        <v>61</v>
      </c>
      <c r="K84" s="121"/>
      <c r="L84" s="80"/>
      <c r="M84" s="84"/>
      <c r="N84" s="80"/>
      <c r="O84" s="85"/>
      <c r="P84" s="85"/>
      <c r="Q84" s="86"/>
      <c r="R84" s="80"/>
      <c r="S84" s="104"/>
    </row>
    <row r="85" spans="1:19" ht="24" customHeight="1" x14ac:dyDescent="0.25">
      <c r="A85" s="84"/>
      <c r="B85" s="80"/>
      <c r="C85" s="80"/>
      <c r="D85" s="80"/>
      <c r="E85" s="80"/>
      <c r="F85" s="80"/>
      <c r="G85" s="49" t="s">
        <v>243</v>
      </c>
      <c r="H85" s="15">
        <v>43678</v>
      </c>
      <c r="I85" s="15">
        <v>43830</v>
      </c>
      <c r="J85" s="42" t="s">
        <v>61</v>
      </c>
      <c r="K85" s="121"/>
      <c r="L85" s="80"/>
      <c r="M85" s="84"/>
      <c r="N85" s="80"/>
      <c r="O85" s="85"/>
      <c r="P85" s="85"/>
      <c r="Q85" s="86"/>
      <c r="R85" s="80"/>
      <c r="S85" s="104"/>
    </row>
    <row r="86" spans="1:19" ht="24" customHeight="1" x14ac:dyDescent="0.25">
      <c r="A86" s="84"/>
      <c r="B86" s="80"/>
      <c r="C86" s="80"/>
      <c r="D86" s="80"/>
      <c r="E86" s="80"/>
      <c r="F86" s="80" t="s">
        <v>56</v>
      </c>
      <c r="G86" s="49" t="s">
        <v>342</v>
      </c>
      <c r="H86" s="15">
        <v>43678</v>
      </c>
      <c r="I86" s="15">
        <v>43830</v>
      </c>
      <c r="J86" s="42" t="s">
        <v>61</v>
      </c>
      <c r="K86" s="121"/>
      <c r="L86" s="80"/>
      <c r="M86" s="84"/>
      <c r="N86" s="80"/>
      <c r="O86" s="85"/>
      <c r="P86" s="85"/>
      <c r="Q86" s="86"/>
      <c r="R86" s="80"/>
      <c r="S86" s="104"/>
    </row>
    <row r="87" spans="1:19" ht="24" customHeight="1" x14ac:dyDescent="0.25">
      <c r="A87" s="84"/>
      <c r="B87" s="80"/>
      <c r="C87" s="80"/>
      <c r="D87" s="80"/>
      <c r="E87" s="80"/>
      <c r="F87" s="80"/>
      <c r="G87" s="49" t="s">
        <v>343</v>
      </c>
      <c r="H87" s="15">
        <v>43678</v>
      </c>
      <c r="I87" s="15">
        <v>43830</v>
      </c>
      <c r="J87" s="42" t="s">
        <v>61</v>
      </c>
      <c r="K87" s="121"/>
      <c r="L87" s="80"/>
      <c r="M87" s="84"/>
      <c r="N87" s="80"/>
      <c r="O87" s="85"/>
      <c r="P87" s="85"/>
      <c r="Q87" s="86"/>
      <c r="R87" s="80"/>
      <c r="S87" s="104"/>
    </row>
    <row r="88" spans="1:19" ht="69.75" customHeight="1" x14ac:dyDescent="0.25">
      <c r="A88" s="127" t="s">
        <v>110</v>
      </c>
      <c r="B88" s="122" t="s">
        <v>275</v>
      </c>
      <c r="C88" s="122">
        <v>16</v>
      </c>
      <c r="D88" s="122" t="s">
        <v>433</v>
      </c>
      <c r="E88" s="122">
        <v>0</v>
      </c>
      <c r="F88" s="122" t="s">
        <v>57</v>
      </c>
      <c r="G88" s="66" t="s">
        <v>755</v>
      </c>
      <c r="H88" s="67">
        <v>43467</v>
      </c>
      <c r="I88" s="67">
        <v>43830</v>
      </c>
      <c r="J88" s="68" t="s">
        <v>61</v>
      </c>
      <c r="K88" s="121" t="s">
        <v>353</v>
      </c>
      <c r="L88" s="80" t="s">
        <v>354</v>
      </c>
      <c r="M88" s="84" t="s">
        <v>119</v>
      </c>
      <c r="N88" s="80" t="s">
        <v>669</v>
      </c>
      <c r="O88" s="80" t="s">
        <v>834</v>
      </c>
      <c r="P88" s="88">
        <f>IFERROR((18.1%/20%),"No aplica")</f>
        <v>0.90500000000000003</v>
      </c>
      <c r="Q88" s="88">
        <f>IFERROR(((1%+18.1%)/50%),"No aplica")</f>
        <v>0.38200000000000006</v>
      </c>
      <c r="R88" s="80" t="s">
        <v>577</v>
      </c>
      <c r="S88" s="87" t="s">
        <v>870</v>
      </c>
    </row>
    <row r="89" spans="1:19" ht="69.75" customHeight="1" x14ac:dyDescent="0.25">
      <c r="A89" s="127"/>
      <c r="B89" s="122"/>
      <c r="C89" s="122"/>
      <c r="D89" s="122"/>
      <c r="E89" s="122"/>
      <c r="F89" s="122"/>
      <c r="G89" s="66" t="s">
        <v>118</v>
      </c>
      <c r="H89" s="67">
        <v>43739</v>
      </c>
      <c r="I89" s="67">
        <v>43830</v>
      </c>
      <c r="J89" s="68" t="s">
        <v>61</v>
      </c>
      <c r="K89" s="121"/>
      <c r="L89" s="80"/>
      <c r="M89" s="84"/>
      <c r="N89" s="80"/>
      <c r="O89" s="80"/>
      <c r="P89" s="88"/>
      <c r="Q89" s="88"/>
      <c r="R89" s="80"/>
      <c r="S89" s="87"/>
    </row>
    <row r="90" spans="1:19" ht="69.75" customHeight="1" x14ac:dyDescent="0.25">
      <c r="A90" s="127"/>
      <c r="B90" s="122"/>
      <c r="C90" s="122"/>
      <c r="D90" s="122"/>
      <c r="E90" s="122"/>
      <c r="F90" s="122"/>
      <c r="G90" s="66" t="s">
        <v>652</v>
      </c>
      <c r="H90" s="67">
        <v>43586</v>
      </c>
      <c r="I90" s="67">
        <v>43829</v>
      </c>
      <c r="J90" s="68" t="s">
        <v>61</v>
      </c>
      <c r="K90" s="121"/>
      <c r="L90" s="80"/>
      <c r="M90" s="84"/>
      <c r="N90" s="80"/>
      <c r="O90" s="80"/>
      <c r="P90" s="88"/>
      <c r="Q90" s="88"/>
      <c r="R90" s="80"/>
      <c r="S90" s="87"/>
    </row>
    <row r="91" spans="1:19" ht="69.75" customHeight="1" x14ac:dyDescent="0.25">
      <c r="A91" s="127"/>
      <c r="B91" s="122"/>
      <c r="C91" s="122"/>
      <c r="D91" s="122"/>
      <c r="E91" s="122"/>
      <c r="F91" s="122"/>
      <c r="G91" s="66" t="s">
        <v>470</v>
      </c>
      <c r="H91" s="67">
        <v>43467</v>
      </c>
      <c r="I91" s="67">
        <v>43830</v>
      </c>
      <c r="J91" s="68" t="s">
        <v>61</v>
      </c>
      <c r="K91" s="121"/>
      <c r="L91" s="80"/>
      <c r="M91" s="84"/>
      <c r="N91" s="80"/>
      <c r="O91" s="80"/>
      <c r="P91" s="88"/>
      <c r="Q91" s="88"/>
      <c r="R91" s="80"/>
      <c r="S91" s="87"/>
    </row>
    <row r="92" spans="1:19" ht="59.25" customHeight="1" x14ac:dyDescent="0.25">
      <c r="A92" s="84" t="s">
        <v>110</v>
      </c>
      <c r="B92" s="80" t="s">
        <v>276</v>
      </c>
      <c r="C92" s="80">
        <v>17</v>
      </c>
      <c r="D92" s="80" t="s">
        <v>431</v>
      </c>
      <c r="E92" s="80">
        <v>0</v>
      </c>
      <c r="F92" s="80" t="s">
        <v>451</v>
      </c>
      <c r="G92" s="49" t="s">
        <v>78</v>
      </c>
      <c r="H92" s="15">
        <v>43539</v>
      </c>
      <c r="I92" s="15">
        <v>43567</v>
      </c>
      <c r="J92" s="42" t="s">
        <v>61</v>
      </c>
      <c r="K92" s="121" t="s">
        <v>353</v>
      </c>
      <c r="L92" s="80" t="s">
        <v>356</v>
      </c>
      <c r="M92" s="84" t="s">
        <v>434</v>
      </c>
      <c r="N92" s="80" t="s">
        <v>571</v>
      </c>
      <c r="O92" s="80" t="s">
        <v>571</v>
      </c>
      <c r="P92" s="88" t="str">
        <f>IFERROR((0/0),"No aplica")</f>
        <v>No aplica</v>
      </c>
      <c r="Q92" s="88">
        <f>IFERROR((0/2),"No aplica")</f>
        <v>0</v>
      </c>
      <c r="R92" s="80" t="s">
        <v>534</v>
      </c>
      <c r="S92" s="87" t="s">
        <v>871</v>
      </c>
    </row>
    <row r="93" spans="1:19" ht="59.25" customHeight="1" x14ac:dyDescent="0.25">
      <c r="A93" s="84"/>
      <c r="B93" s="80"/>
      <c r="C93" s="80"/>
      <c r="D93" s="80"/>
      <c r="E93" s="80"/>
      <c r="F93" s="80"/>
      <c r="G93" s="49" t="s">
        <v>653</v>
      </c>
      <c r="H93" s="15">
        <v>43539</v>
      </c>
      <c r="I93" s="15">
        <v>43567</v>
      </c>
      <c r="J93" s="42" t="s">
        <v>61</v>
      </c>
      <c r="K93" s="121"/>
      <c r="L93" s="80"/>
      <c r="M93" s="84"/>
      <c r="N93" s="80"/>
      <c r="O93" s="80"/>
      <c r="P93" s="88"/>
      <c r="Q93" s="88"/>
      <c r="R93" s="80"/>
      <c r="S93" s="87"/>
    </row>
    <row r="94" spans="1:19" ht="59.25" customHeight="1" x14ac:dyDescent="0.25">
      <c r="A94" s="84"/>
      <c r="B94" s="80"/>
      <c r="C94" s="80"/>
      <c r="D94" s="80"/>
      <c r="E94" s="80"/>
      <c r="F94" s="80"/>
      <c r="G94" s="49" t="s">
        <v>654</v>
      </c>
      <c r="H94" s="15">
        <v>43549</v>
      </c>
      <c r="I94" s="15">
        <v>43616</v>
      </c>
      <c r="J94" s="42" t="s">
        <v>61</v>
      </c>
      <c r="K94" s="121"/>
      <c r="L94" s="80"/>
      <c r="M94" s="84"/>
      <c r="N94" s="80"/>
      <c r="O94" s="80"/>
      <c r="P94" s="88"/>
      <c r="Q94" s="88"/>
      <c r="R94" s="80"/>
      <c r="S94" s="87"/>
    </row>
    <row r="95" spans="1:19" ht="114" customHeight="1" x14ac:dyDescent="0.25">
      <c r="A95" s="84" t="s">
        <v>110</v>
      </c>
      <c r="B95" s="80" t="s">
        <v>276</v>
      </c>
      <c r="C95" s="80">
        <v>18</v>
      </c>
      <c r="D95" s="80" t="s">
        <v>121</v>
      </c>
      <c r="E95" s="80">
        <v>0</v>
      </c>
      <c r="F95" s="80" t="s">
        <v>57</v>
      </c>
      <c r="G95" s="49" t="s">
        <v>122</v>
      </c>
      <c r="H95" s="15">
        <v>43467</v>
      </c>
      <c r="I95" s="15">
        <v>43830</v>
      </c>
      <c r="J95" s="42" t="s">
        <v>61</v>
      </c>
      <c r="K95" s="121" t="s">
        <v>353</v>
      </c>
      <c r="L95" s="80" t="s">
        <v>355</v>
      </c>
      <c r="M95" s="84" t="s">
        <v>244</v>
      </c>
      <c r="N95" s="80" t="s">
        <v>836</v>
      </c>
      <c r="O95" s="80" t="s">
        <v>837</v>
      </c>
      <c r="P95" s="85">
        <f>IFERROR((2.07%/17.46%),"No aplica")</f>
        <v>0.11855670103092783</v>
      </c>
      <c r="Q95" s="85">
        <f>IFERROR((2.07%/100%),"No aplica")</f>
        <v>2.07E-2</v>
      </c>
      <c r="R95" s="80" t="s">
        <v>541</v>
      </c>
      <c r="S95" s="87" t="s">
        <v>835</v>
      </c>
    </row>
    <row r="96" spans="1:19" ht="114" customHeight="1" x14ac:dyDescent="0.25">
      <c r="A96" s="84"/>
      <c r="B96" s="80"/>
      <c r="C96" s="80"/>
      <c r="D96" s="80"/>
      <c r="E96" s="80"/>
      <c r="F96" s="80"/>
      <c r="G96" s="49" t="s">
        <v>344</v>
      </c>
      <c r="H96" s="15">
        <v>43496</v>
      </c>
      <c r="I96" s="15">
        <v>43830</v>
      </c>
      <c r="J96" s="42" t="s">
        <v>61</v>
      </c>
      <c r="K96" s="121"/>
      <c r="L96" s="80"/>
      <c r="M96" s="84"/>
      <c r="N96" s="80"/>
      <c r="O96" s="80"/>
      <c r="P96" s="85"/>
      <c r="Q96" s="85"/>
      <c r="R96" s="80"/>
      <c r="S96" s="87"/>
    </row>
    <row r="97" spans="1:19" ht="25.5" customHeight="1" x14ac:dyDescent="0.25">
      <c r="A97" s="84" t="s">
        <v>110</v>
      </c>
      <c r="B97" s="80" t="s">
        <v>277</v>
      </c>
      <c r="C97" s="80">
        <v>19</v>
      </c>
      <c r="D97" s="80" t="s">
        <v>79</v>
      </c>
      <c r="E97" s="80">
        <v>0</v>
      </c>
      <c r="F97" s="80" t="s">
        <v>59</v>
      </c>
      <c r="G97" s="49" t="s">
        <v>80</v>
      </c>
      <c r="H97" s="15">
        <v>43578</v>
      </c>
      <c r="I97" s="15">
        <v>43708</v>
      </c>
      <c r="J97" s="42" t="s">
        <v>61</v>
      </c>
      <c r="K97" s="121" t="s">
        <v>353</v>
      </c>
      <c r="L97" s="80" t="s">
        <v>357</v>
      </c>
      <c r="M97" s="84" t="s">
        <v>58</v>
      </c>
      <c r="N97" s="80" t="s">
        <v>678</v>
      </c>
      <c r="O97" s="80" t="s">
        <v>678</v>
      </c>
      <c r="P97" s="88">
        <f>IFERROR((22%/22%),"No aplica")</f>
        <v>1</v>
      </c>
      <c r="Q97" s="88">
        <f>IFERROR(((7%+22%)/100%),"No aplica")</f>
        <v>0.29000000000000004</v>
      </c>
      <c r="R97" s="80" t="s">
        <v>535</v>
      </c>
      <c r="S97" s="87" t="s">
        <v>756</v>
      </c>
    </row>
    <row r="98" spans="1:19" ht="25.5" customHeight="1" x14ac:dyDescent="0.25">
      <c r="A98" s="84"/>
      <c r="B98" s="80"/>
      <c r="C98" s="80"/>
      <c r="D98" s="80"/>
      <c r="E98" s="80"/>
      <c r="F98" s="80"/>
      <c r="G98" s="49" t="s">
        <v>123</v>
      </c>
      <c r="H98" s="15">
        <v>43708</v>
      </c>
      <c r="I98" s="15">
        <v>43830</v>
      </c>
      <c r="J98" s="42" t="s">
        <v>61</v>
      </c>
      <c r="K98" s="121"/>
      <c r="L98" s="80"/>
      <c r="M98" s="84"/>
      <c r="N98" s="80"/>
      <c r="O98" s="80"/>
      <c r="P98" s="88"/>
      <c r="Q98" s="88"/>
      <c r="R98" s="80"/>
      <c r="S98" s="87"/>
    </row>
    <row r="99" spans="1:19" ht="34.5" customHeight="1" x14ac:dyDescent="0.25">
      <c r="A99" s="84"/>
      <c r="B99" s="80"/>
      <c r="C99" s="80"/>
      <c r="D99" s="80"/>
      <c r="E99" s="80"/>
      <c r="F99" s="80" t="s">
        <v>60</v>
      </c>
      <c r="G99" s="49" t="s">
        <v>803</v>
      </c>
      <c r="H99" s="15">
        <v>43539</v>
      </c>
      <c r="I99" s="15">
        <v>43708</v>
      </c>
      <c r="J99" s="42" t="s">
        <v>61</v>
      </c>
      <c r="K99" s="121"/>
      <c r="L99" s="80"/>
      <c r="M99" s="84"/>
      <c r="N99" s="80"/>
      <c r="O99" s="80"/>
      <c r="P99" s="88"/>
      <c r="Q99" s="88"/>
      <c r="R99" s="80"/>
      <c r="S99" s="87"/>
    </row>
    <row r="100" spans="1:19" ht="47.25" x14ac:dyDescent="0.25">
      <c r="A100" s="84"/>
      <c r="B100" s="80"/>
      <c r="C100" s="80"/>
      <c r="D100" s="80"/>
      <c r="E100" s="80"/>
      <c r="F100" s="80"/>
      <c r="G100" s="49" t="s">
        <v>802</v>
      </c>
      <c r="H100" s="15">
        <v>43539</v>
      </c>
      <c r="I100" s="15">
        <v>43708</v>
      </c>
      <c r="J100" s="42" t="s">
        <v>61</v>
      </c>
      <c r="K100" s="121"/>
      <c r="L100" s="80"/>
      <c r="M100" s="84"/>
      <c r="N100" s="80"/>
      <c r="O100" s="80"/>
      <c r="P100" s="88"/>
      <c r="Q100" s="88"/>
      <c r="R100" s="80"/>
      <c r="S100" s="87"/>
    </row>
    <row r="101" spans="1:19" ht="34.5" customHeight="1" x14ac:dyDescent="0.25">
      <c r="A101" s="84"/>
      <c r="B101" s="80"/>
      <c r="C101" s="80"/>
      <c r="D101" s="80"/>
      <c r="E101" s="80"/>
      <c r="F101" s="80"/>
      <c r="G101" s="49" t="s">
        <v>804</v>
      </c>
      <c r="H101" s="15">
        <v>43708</v>
      </c>
      <c r="I101" s="15">
        <v>43799</v>
      </c>
      <c r="J101" s="42" t="s">
        <v>61</v>
      </c>
      <c r="K101" s="121"/>
      <c r="L101" s="80"/>
      <c r="M101" s="84"/>
      <c r="N101" s="80"/>
      <c r="O101" s="80"/>
      <c r="P101" s="88"/>
      <c r="Q101" s="88"/>
      <c r="R101" s="80"/>
      <c r="S101" s="87"/>
    </row>
    <row r="102" spans="1:19" ht="34.5" customHeight="1" x14ac:dyDescent="0.25">
      <c r="A102" s="84"/>
      <c r="B102" s="80"/>
      <c r="C102" s="80"/>
      <c r="D102" s="80"/>
      <c r="E102" s="80"/>
      <c r="F102" s="80"/>
      <c r="G102" s="49" t="s">
        <v>805</v>
      </c>
      <c r="H102" s="15">
        <v>43617</v>
      </c>
      <c r="I102" s="15">
        <v>43830</v>
      </c>
      <c r="J102" s="42" t="s">
        <v>61</v>
      </c>
      <c r="K102" s="121"/>
      <c r="L102" s="80"/>
      <c r="M102" s="84"/>
      <c r="N102" s="80"/>
      <c r="O102" s="80"/>
      <c r="P102" s="88"/>
      <c r="Q102" s="88"/>
      <c r="R102" s="80"/>
      <c r="S102" s="87"/>
    </row>
    <row r="103" spans="1:19" ht="15.75" customHeight="1" x14ac:dyDescent="0.25">
      <c r="A103" s="26" t="s">
        <v>448</v>
      </c>
      <c r="B103" s="7" t="s">
        <v>448</v>
      </c>
      <c r="C103" s="7"/>
      <c r="D103" s="7" t="s">
        <v>448</v>
      </c>
      <c r="E103" s="7" t="s">
        <v>448</v>
      </c>
      <c r="F103" s="7" t="s">
        <v>448</v>
      </c>
      <c r="G103" s="50" t="s">
        <v>448</v>
      </c>
      <c r="H103" s="7" t="s">
        <v>448</v>
      </c>
      <c r="I103" s="7" t="s">
        <v>448</v>
      </c>
      <c r="J103" s="22" t="s">
        <v>448</v>
      </c>
      <c r="K103" s="33" t="s">
        <v>448</v>
      </c>
      <c r="L103" s="7" t="s">
        <v>448</v>
      </c>
      <c r="M103" s="26" t="s">
        <v>448</v>
      </c>
      <c r="N103" s="7"/>
      <c r="O103" s="7"/>
      <c r="P103" s="7"/>
      <c r="Q103" s="7"/>
      <c r="R103" s="26" t="s">
        <v>448</v>
      </c>
      <c r="S103" s="31"/>
    </row>
    <row r="104" spans="1:19" ht="31.5" customHeight="1" x14ac:dyDescent="0.25">
      <c r="A104" s="84" t="s">
        <v>110</v>
      </c>
      <c r="B104" s="80" t="s">
        <v>146</v>
      </c>
      <c r="C104" s="80">
        <v>20</v>
      </c>
      <c r="D104" s="80" t="s">
        <v>144</v>
      </c>
      <c r="E104" s="80">
        <v>0</v>
      </c>
      <c r="F104" s="80" t="s">
        <v>57</v>
      </c>
      <c r="G104" s="49" t="s">
        <v>473</v>
      </c>
      <c r="H104" s="15">
        <v>43586</v>
      </c>
      <c r="I104" s="15">
        <v>43830</v>
      </c>
      <c r="J104" s="42" t="s">
        <v>145</v>
      </c>
      <c r="K104" s="121" t="s">
        <v>358</v>
      </c>
      <c r="L104" s="80" t="s">
        <v>359</v>
      </c>
      <c r="M104" s="84" t="s">
        <v>757</v>
      </c>
      <c r="N104" s="80" t="s">
        <v>537</v>
      </c>
      <c r="O104" s="101" t="s">
        <v>537</v>
      </c>
      <c r="P104" s="88">
        <f>IFERROR((1/1),"No aplica")</f>
        <v>1</v>
      </c>
      <c r="Q104" s="88">
        <f>IFERROR((2/4),"No aplica")</f>
        <v>0.5</v>
      </c>
      <c r="R104" s="80" t="s">
        <v>535</v>
      </c>
      <c r="S104" s="87" t="s">
        <v>582</v>
      </c>
    </row>
    <row r="105" spans="1:19" x14ac:dyDescent="0.25">
      <c r="A105" s="84"/>
      <c r="B105" s="80"/>
      <c r="C105" s="80"/>
      <c r="D105" s="80"/>
      <c r="E105" s="80"/>
      <c r="F105" s="80"/>
      <c r="G105" s="49" t="s">
        <v>256</v>
      </c>
      <c r="H105" s="15">
        <v>43525</v>
      </c>
      <c r="I105" s="15">
        <v>43830</v>
      </c>
      <c r="J105" s="42" t="s">
        <v>145</v>
      </c>
      <c r="K105" s="121"/>
      <c r="L105" s="80"/>
      <c r="M105" s="84"/>
      <c r="N105" s="80"/>
      <c r="O105" s="102"/>
      <c r="P105" s="88"/>
      <c r="Q105" s="88"/>
      <c r="R105" s="80"/>
      <c r="S105" s="87"/>
    </row>
    <row r="106" spans="1:19" ht="31.5" x14ac:dyDescent="0.25">
      <c r="A106" s="84"/>
      <c r="B106" s="80"/>
      <c r="C106" s="80"/>
      <c r="D106" s="80"/>
      <c r="E106" s="80"/>
      <c r="F106" s="80"/>
      <c r="G106" s="49" t="s">
        <v>758</v>
      </c>
      <c r="H106" s="15">
        <v>43497</v>
      </c>
      <c r="I106" s="15">
        <v>43830</v>
      </c>
      <c r="J106" s="42" t="s">
        <v>145</v>
      </c>
      <c r="K106" s="121"/>
      <c r="L106" s="80"/>
      <c r="M106" s="84"/>
      <c r="N106" s="80"/>
      <c r="O106" s="102"/>
      <c r="P106" s="88"/>
      <c r="Q106" s="88"/>
      <c r="R106" s="80"/>
      <c r="S106" s="87"/>
    </row>
    <row r="107" spans="1:19" x14ac:dyDescent="0.25">
      <c r="A107" s="84"/>
      <c r="B107" s="80"/>
      <c r="C107" s="80"/>
      <c r="D107" s="80"/>
      <c r="E107" s="80"/>
      <c r="F107" s="80"/>
      <c r="G107" s="49" t="s">
        <v>257</v>
      </c>
      <c r="H107" s="15">
        <v>43647</v>
      </c>
      <c r="I107" s="15">
        <v>43830</v>
      </c>
      <c r="J107" s="42" t="s">
        <v>145</v>
      </c>
      <c r="K107" s="121"/>
      <c r="L107" s="80"/>
      <c r="M107" s="84"/>
      <c r="N107" s="80"/>
      <c r="O107" s="103"/>
      <c r="P107" s="88"/>
      <c r="Q107" s="88"/>
      <c r="R107" s="80"/>
      <c r="S107" s="87"/>
    </row>
    <row r="108" spans="1:19" ht="22.5" customHeight="1" x14ac:dyDescent="0.25">
      <c r="A108" s="84" t="s">
        <v>110</v>
      </c>
      <c r="B108" s="80" t="s">
        <v>474</v>
      </c>
      <c r="C108" s="80">
        <v>21</v>
      </c>
      <c r="D108" s="80" t="s">
        <v>478</v>
      </c>
      <c r="E108" s="80">
        <v>0</v>
      </c>
      <c r="F108" s="80" t="s">
        <v>477</v>
      </c>
      <c r="G108" s="49" t="s">
        <v>411</v>
      </c>
      <c r="H108" s="15">
        <v>43647</v>
      </c>
      <c r="I108" s="15">
        <v>43830</v>
      </c>
      <c r="J108" s="42" t="s">
        <v>145</v>
      </c>
      <c r="K108" s="121" t="s">
        <v>358</v>
      </c>
      <c r="L108" s="80" t="s">
        <v>359</v>
      </c>
      <c r="M108" s="84" t="s">
        <v>585</v>
      </c>
      <c r="N108" s="101" t="s">
        <v>586</v>
      </c>
      <c r="O108" s="101" t="s">
        <v>586</v>
      </c>
      <c r="P108" s="88" t="str">
        <f>IFERROR((0/0),"No aplica")</f>
        <v>No aplica</v>
      </c>
      <c r="Q108" s="88">
        <f>IFERROR((1/5),"No aplica")</f>
        <v>0.2</v>
      </c>
      <c r="R108" s="80" t="s">
        <v>535</v>
      </c>
      <c r="S108" s="87" t="s">
        <v>587</v>
      </c>
    </row>
    <row r="109" spans="1:19" ht="22.5" customHeight="1" x14ac:dyDescent="0.25">
      <c r="A109" s="84"/>
      <c r="B109" s="80"/>
      <c r="C109" s="80"/>
      <c r="D109" s="80"/>
      <c r="E109" s="80"/>
      <c r="F109" s="80"/>
      <c r="G109" s="49" t="s">
        <v>479</v>
      </c>
      <c r="H109" s="15">
        <v>43466</v>
      </c>
      <c r="I109" s="15">
        <v>43830</v>
      </c>
      <c r="J109" s="42" t="s">
        <v>145</v>
      </c>
      <c r="K109" s="121"/>
      <c r="L109" s="80"/>
      <c r="M109" s="84"/>
      <c r="N109" s="102"/>
      <c r="O109" s="102"/>
      <c r="P109" s="88"/>
      <c r="Q109" s="88"/>
      <c r="R109" s="80"/>
      <c r="S109" s="87"/>
    </row>
    <row r="110" spans="1:19" ht="22.5" customHeight="1" x14ac:dyDescent="0.25">
      <c r="A110" s="84"/>
      <c r="B110" s="80"/>
      <c r="C110" s="80"/>
      <c r="D110" s="80"/>
      <c r="E110" s="80"/>
      <c r="F110" s="80"/>
      <c r="G110" s="49" t="s">
        <v>152</v>
      </c>
      <c r="H110" s="15">
        <v>43466</v>
      </c>
      <c r="I110" s="15">
        <v>43830</v>
      </c>
      <c r="J110" s="42" t="s">
        <v>145</v>
      </c>
      <c r="K110" s="121"/>
      <c r="L110" s="80"/>
      <c r="M110" s="84"/>
      <c r="N110" s="102"/>
      <c r="O110" s="102"/>
      <c r="P110" s="88"/>
      <c r="Q110" s="88"/>
      <c r="R110" s="80"/>
      <c r="S110" s="87"/>
    </row>
    <row r="111" spans="1:19" ht="22.5" customHeight="1" x14ac:dyDescent="0.25">
      <c r="A111" s="84"/>
      <c r="B111" s="80"/>
      <c r="C111" s="80"/>
      <c r="D111" s="80"/>
      <c r="E111" s="80"/>
      <c r="F111" s="80"/>
      <c r="G111" s="49" t="s">
        <v>258</v>
      </c>
      <c r="H111" s="15">
        <v>43466</v>
      </c>
      <c r="I111" s="15">
        <v>43830</v>
      </c>
      <c r="J111" s="42" t="s">
        <v>145</v>
      </c>
      <c r="K111" s="121"/>
      <c r="L111" s="80"/>
      <c r="M111" s="84"/>
      <c r="N111" s="103"/>
      <c r="O111" s="103"/>
      <c r="P111" s="88"/>
      <c r="Q111" s="88"/>
      <c r="R111" s="80"/>
      <c r="S111" s="87"/>
    </row>
    <row r="112" spans="1:19" x14ac:dyDescent="0.25">
      <c r="A112" s="26" t="s">
        <v>448</v>
      </c>
      <c r="B112" s="7" t="s">
        <v>448</v>
      </c>
      <c r="C112" s="7"/>
      <c r="D112" s="7" t="s">
        <v>448</v>
      </c>
      <c r="E112" s="7" t="s">
        <v>448</v>
      </c>
      <c r="F112" s="7" t="s">
        <v>448</v>
      </c>
      <c r="G112" s="50" t="s">
        <v>448</v>
      </c>
      <c r="H112" s="7" t="s">
        <v>448</v>
      </c>
      <c r="I112" s="7" t="s">
        <v>448</v>
      </c>
      <c r="J112" s="22" t="s">
        <v>448</v>
      </c>
      <c r="K112" s="33" t="s">
        <v>448</v>
      </c>
      <c r="L112" s="7" t="s">
        <v>448</v>
      </c>
      <c r="M112" s="26" t="s">
        <v>448</v>
      </c>
      <c r="N112" s="7"/>
      <c r="O112" s="7"/>
      <c r="P112" s="7"/>
      <c r="Q112" s="7"/>
      <c r="R112" s="26" t="s">
        <v>448</v>
      </c>
      <c r="S112" s="31"/>
    </row>
    <row r="113" spans="1:19" ht="49.5" customHeight="1" x14ac:dyDescent="0.25">
      <c r="A113" s="84" t="s">
        <v>110</v>
      </c>
      <c r="B113" s="80" t="s">
        <v>480</v>
      </c>
      <c r="C113" s="80">
        <v>22</v>
      </c>
      <c r="D113" s="80" t="s">
        <v>801</v>
      </c>
      <c r="E113" s="80">
        <v>0</v>
      </c>
      <c r="F113" s="80" t="s">
        <v>221</v>
      </c>
      <c r="G113" s="49" t="s">
        <v>759</v>
      </c>
      <c r="H113" s="15">
        <v>43479</v>
      </c>
      <c r="I113" s="15">
        <v>43524</v>
      </c>
      <c r="J113" s="42" t="s">
        <v>149</v>
      </c>
      <c r="K113" s="121" t="s">
        <v>360</v>
      </c>
      <c r="L113" s="80" t="s">
        <v>361</v>
      </c>
      <c r="M113" s="84" t="s">
        <v>398</v>
      </c>
      <c r="N113" s="80" t="s">
        <v>553</v>
      </c>
      <c r="O113" s="80" t="s">
        <v>553</v>
      </c>
      <c r="P113" s="88">
        <f>IFERROR((40%/40%),"No aplica")</f>
        <v>1</v>
      </c>
      <c r="Q113" s="88">
        <f>IFERROR((80%/100%),"No aplica")</f>
        <v>0.8</v>
      </c>
      <c r="R113" s="80" t="s">
        <v>535</v>
      </c>
      <c r="S113" s="87" t="s">
        <v>872</v>
      </c>
    </row>
    <row r="114" spans="1:19" ht="21.75" customHeight="1" x14ac:dyDescent="0.25">
      <c r="A114" s="84"/>
      <c r="B114" s="80"/>
      <c r="C114" s="80"/>
      <c r="D114" s="80"/>
      <c r="E114" s="80"/>
      <c r="F114" s="80"/>
      <c r="G114" s="49" t="s">
        <v>150</v>
      </c>
      <c r="H114" s="15">
        <v>43525</v>
      </c>
      <c r="I114" s="15">
        <v>43554</v>
      </c>
      <c r="J114" s="42" t="s">
        <v>149</v>
      </c>
      <c r="K114" s="121"/>
      <c r="L114" s="80"/>
      <c r="M114" s="84"/>
      <c r="N114" s="80"/>
      <c r="O114" s="80"/>
      <c r="P114" s="88"/>
      <c r="Q114" s="88"/>
      <c r="R114" s="80"/>
      <c r="S114" s="87"/>
    </row>
    <row r="115" spans="1:19" ht="32.25" customHeight="1" x14ac:dyDescent="0.25">
      <c r="A115" s="84"/>
      <c r="B115" s="80"/>
      <c r="C115" s="80"/>
      <c r="D115" s="80"/>
      <c r="E115" s="80"/>
      <c r="F115" s="80"/>
      <c r="G115" s="49" t="s">
        <v>760</v>
      </c>
      <c r="H115" s="15">
        <v>43525</v>
      </c>
      <c r="I115" s="15">
        <v>43554</v>
      </c>
      <c r="J115" s="42" t="s">
        <v>149</v>
      </c>
      <c r="K115" s="121"/>
      <c r="L115" s="80"/>
      <c r="M115" s="84"/>
      <c r="N115" s="80"/>
      <c r="O115" s="80"/>
      <c r="P115" s="88"/>
      <c r="Q115" s="88"/>
      <c r="R115" s="80"/>
      <c r="S115" s="87"/>
    </row>
    <row r="116" spans="1:19" ht="31.5" x14ac:dyDescent="0.25">
      <c r="A116" s="84"/>
      <c r="B116" s="80"/>
      <c r="C116" s="80"/>
      <c r="D116" s="80"/>
      <c r="E116" s="80"/>
      <c r="F116" s="80"/>
      <c r="G116" s="49" t="s">
        <v>147</v>
      </c>
      <c r="H116" s="15">
        <v>43586</v>
      </c>
      <c r="I116" s="15">
        <v>43615</v>
      </c>
      <c r="J116" s="42" t="s">
        <v>149</v>
      </c>
      <c r="K116" s="121"/>
      <c r="L116" s="80"/>
      <c r="M116" s="84"/>
      <c r="N116" s="80"/>
      <c r="O116" s="80"/>
      <c r="P116" s="88"/>
      <c r="Q116" s="88"/>
      <c r="R116" s="80"/>
      <c r="S116" s="87"/>
    </row>
    <row r="117" spans="1:19" ht="31.5" x14ac:dyDescent="0.25">
      <c r="A117" s="84"/>
      <c r="B117" s="80"/>
      <c r="C117" s="80"/>
      <c r="D117" s="80"/>
      <c r="E117" s="80"/>
      <c r="F117" s="80"/>
      <c r="G117" s="49" t="s">
        <v>148</v>
      </c>
      <c r="H117" s="15">
        <v>43586</v>
      </c>
      <c r="I117" s="15">
        <v>43615</v>
      </c>
      <c r="J117" s="42" t="s">
        <v>149</v>
      </c>
      <c r="K117" s="121"/>
      <c r="L117" s="80"/>
      <c r="M117" s="84"/>
      <c r="N117" s="80"/>
      <c r="O117" s="80"/>
      <c r="P117" s="88"/>
      <c r="Q117" s="88"/>
      <c r="R117" s="80"/>
      <c r="S117" s="87"/>
    </row>
    <row r="118" spans="1:19" ht="31.5" x14ac:dyDescent="0.25">
      <c r="A118" s="84"/>
      <c r="B118" s="80"/>
      <c r="C118" s="80"/>
      <c r="D118" s="80"/>
      <c r="E118" s="80"/>
      <c r="F118" s="80"/>
      <c r="G118" s="48" t="s">
        <v>151</v>
      </c>
      <c r="H118" s="15">
        <v>43617</v>
      </c>
      <c r="I118" s="15">
        <v>43646</v>
      </c>
      <c r="J118" s="42" t="s">
        <v>149</v>
      </c>
      <c r="K118" s="121"/>
      <c r="L118" s="80"/>
      <c r="M118" s="84"/>
      <c r="N118" s="80"/>
      <c r="O118" s="80"/>
      <c r="P118" s="88"/>
      <c r="Q118" s="88"/>
      <c r="R118" s="80"/>
      <c r="S118" s="87"/>
    </row>
    <row r="119" spans="1:19" ht="31.5" x14ac:dyDescent="0.25">
      <c r="A119" s="84"/>
      <c r="B119" s="80"/>
      <c r="C119" s="80"/>
      <c r="D119" s="80"/>
      <c r="E119" s="80"/>
      <c r="F119" s="80"/>
      <c r="G119" s="48" t="s">
        <v>222</v>
      </c>
      <c r="H119" s="15">
        <v>43617</v>
      </c>
      <c r="I119" s="15">
        <v>43281</v>
      </c>
      <c r="J119" s="42" t="s">
        <v>149</v>
      </c>
      <c r="K119" s="121"/>
      <c r="L119" s="80"/>
      <c r="M119" s="84"/>
      <c r="N119" s="80"/>
      <c r="O119" s="80"/>
      <c r="P119" s="88"/>
      <c r="Q119" s="88"/>
      <c r="R119" s="80"/>
      <c r="S119" s="87"/>
    </row>
    <row r="120" spans="1:19" ht="31.5" x14ac:dyDescent="0.25">
      <c r="A120" s="84"/>
      <c r="B120" s="80"/>
      <c r="C120" s="80"/>
      <c r="D120" s="80"/>
      <c r="E120" s="80"/>
      <c r="F120" s="80"/>
      <c r="G120" s="48" t="s">
        <v>520</v>
      </c>
      <c r="H120" s="15">
        <v>43647</v>
      </c>
      <c r="I120" s="15">
        <v>43829</v>
      </c>
      <c r="J120" s="42" t="s">
        <v>149</v>
      </c>
      <c r="K120" s="121"/>
      <c r="L120" s="80"/>
      <c r="M120" s="84"/>
      <c r="N120" s="80"/>
      <c r="O120" s="80"/>
      <c r="P120" s="88"/>
      <c r="Q120" s="88"/>
      <c r="R120" s="80"/>
      <c r="S120" s="87"/>
    </row>
    <row r="121" spans="1:19" x14ac:dyDescent="0.25">
      <c r="A121" s="26" t="s">
        <v>448</v>
      </c>
      <c r="B121" s="7" t="s">
        <v>448</v>
      </c>
      <c r="C121" s="7"/>
      <c r="D121" s="7" t="s">
        <v>448</v>
      </c>
      <c r="E121" s="7" t="s">
        <v>448</v>
      </c>
      <c r="F121" s="7" t="s">
        <v>448</v>
      </c>
      <c r="G121" s="50" t="s">
        <v>448</v>
      </c>
      <c r="H121" s="7" t="s">
        <v>448</v>
      </c>
      <c r="I121" s="7" t="s">
        <v>448</v>
      </c>
      <c r="J121" s="22" t="s">
        <v>448</v>
      </c>
      <c r="K121" s="33" t="s">
        <v>448</v>
      </c>
      <c r="L121" s="7" t="s">
        <v>448</v>
      </c>
      <c r="M121" s="26" t="s">
        <v>448</v>
      </c>
      <c r="N121" s="7"/>
      <c r="O121" s="7"/>
      <c r="P121" s="7"/>
      <c r="Q121" s="7"/>
      <c r="R121" s="26" t="s">
        <v>448</v>
      </c>
      <c r="S121" s="31"/>
    </row>
    <row r="122" spans="1:19" ht="32.25" customHeight="1" x14ac:dyDescent="0.25">
      <c r="A122" s="84" t="s">
        <v>109</v>
      </c>
      <c r="B122" s="80" t="s">
        <v>292</v>
      </c>
      <c r="C122" s="80">
        <v>23</v>
      </c>
      <c r="D122" s="80" t="s">
        <v>799</v>
      </c>
      <c r="E122" s="80">
        <v>0</v>
      </c>
      <c r="F122" s="80" t="s">
        <v>761</v>
      </c>
      <c r="G122" s="49" t="s">
        <v>813</v>
      </c>
      <c r="H122" s="15">
        <v>43480</v>
      </c>
      <c r="I122" s="15">
        <v>43511</v>
      </c>
      <c r="J122" s="42" t="s">
        <v>576</v>
      </c>
      <c r="K122" s="121" t="s">
        <v>362</v>
      </c>
      <c r="L122" s="80" t="s">
        <v>349</v>
      </c>
      <c r="M122" s="84" t="s">
        <v>672</v>
      </c>
      <c r="N122" s="80" t="s">
        <v>812</v>
      </c>
      <c r="O122" s="80" t="s">
        <v>812</v>
      </c>
      <c r="P122" s="88">
        <f>IFERROR((1/1),"No aplica")</f>
        <v>1</v>
      </c>
      <c r="Q122" s="88">
        <f>IFERROR((2/6),"No aplica")</f>
        <v>0.33333333333333331</v>
      </c>
      <c r="R122" s="80" t="s">
        <v>535</v>
      </c>
      <c r="S122" s="87" t="s">
        <v>843</v>
      </c>
    </row>
    <row r="123" spans="1:19" ht="33" customHeight="1" x14ac:dyDescent="0.25">
      <c r="A123" s="84"/>
      <c r="B123" s="80"/>
      <c r="C123" s="80"/>
      <c r="D123" s="80"/>
      <c r="E123" s="80"/>
      <c r="F123" s="80"/>
      <c r="G123" s="49" t="s">
        <v>814</v>
      </c>
      <c r="H123" s="15">
        <v>43480</v>
      </c>
      <c r="I123" s="15">
        <v>43539</v>
      </c>
      <c r="J123" s="42" t="s">
        <v>576</v>
      </c>
      <c r="K123" s="121"/>
      <c r="L123" s="80"/>
      <c r="M123" s="84"/>
      <c r="N123" s="80"/>
      <c r="O123" s="80"/>
      <c r="P123" s="88"/>
      <c r="Q123" s="88"/>
      <c r="R123" s="80"/>
      <c r="S123" s="87"/>
    </row>
    <row r="124" spans="1:19" ht="34.5" customHeight="1" x14ac:dyDescent="0.25">
      <c r="A124" s="84"/>
      <c r="B124" s="80"/>
      <c r="C124" s="80"/>
      <c r="D124" s="80"/>
      <c r="E124" s="80"/>
      <c r="F124" s="80"/>
      <c r="G124" s="49" t="s">
        <v>815</v>
      </c>
      <c r="H124" s="15">
        <v>43511</v>
      </c>
      <c r="I124" s="15">
        <v>43830</v>
      </c>
      <c r="J124" s="42" t="s">
        <v>576</v>
      </c>
      <c r="K124" s="121"/>
      <c r="L124" s="80"/>
      <c r="M124" s="84"/>
      <c r="N124" s="80"/>
      <c r="O124" s="80"/>
      <c r="P124" s="88"/>
      <c r="Q124" s="88"/>
      <c r="R124" s="80"/>
      <c r="S124" s="87"/>
    </row>
    <row r="125" spans="1:19" ht="33.75" customHeight="1" x14ac:dyDescent="0.25">
      <c r="A125" s="84"/>
      <c r="B125" s="80"/>
      <c r="C125" s="80"/>
      <c r="D125" s="80"/>
      <c r="E125" s="80"/>
      <c r="F125" s="80"/>
      <c r="G125" s="49" t="s">
        <v>671</v>
      </c>
      <c r="H125" s="15">
        <v>43570</v>
      </c>
      <c r="I125" s="15">
        <v>43830</v>
      </c>
      <c r="J125" s="42" t="s">
        <v>576</v>
      </c>
      <c r="K125" s="121"/>
      <c r="L125" s="80"/>
      <c r="M125" s="84"/>
      <c r="N125" s="80"/>
      <c r="O125" s="80"/>
      <c r="P125" s="88"/>
      <c r="Q125" s="88"/>
      <c r="R125" s="80"/>
      <c r="S125" s="87"/>
    </row>
    <row r="126" spans="1:19" ht="57" customHeight="1" x14ac:dyDescent="0.25">
      <c r="A126" s="84" t="s">
        <v>109</v>
      </c>
      <c r="B126" s="80" t="s">
        <v>292</v>
      </c>
      <c r="C126" s="80">
        <v>24</v>
      </c>
      <c r="D126" s="80" t="s">
        <v>231</v>
      </c>
      <c r="E126" s="80">
        <v>0</v>
      </c>
      <c r="F126" s="80" t="s">
        <v>161</v>
      </c>
      <c r="G126" s="49" t="s">
        <v>223</v>
      </c>
      <c r="H126" s="15">
        <v>43586</v>
      </c>
      <c r="I126" s="15">
        <v>43617</v>
      </c>
      <c r="J126" s="42" t="s">
        <v>576</v>
      </c>
      <c r="K126" s="121" t="s">
        <v>363</v>
      </c>
      <c r="L126" s="80" t="s">
        <v>354</v>
      </c>
      <c r="M126" s="84" t="s">
        <v>762</v>
      </c>
      <c r="N126" s="80" t="s">
        <v>548</v>
      </c>
      <c r="O126" s="80" t="s">
        <v>816</v>
      </c>
      <c r="P126" s="98" t="str">
        <f>IFERROR((20%/0%),"No aplica")</f>
        <v>No aplica</v>
      </c>
      <c r="Q126" s="88">
        <f>IFERROR((20%/70%),"No aplica")</f>
        <v>0.28571428571428575</v>
      </c>
      <c r="R126" s="80" t="s">
        <v>535</v>
      </c>
      <c r="S126" s="87" t="s">
        <v>844</v>
      </c>
    </row>
    <row r="127" spans="1:19" ht="57" customHeight="1" x14ac:dyDescent="0.25">
      <c r="A127" s="84"/>
      <c r="B127" s="80"/>
      <c r="C127" s="80"/>
      <c r="D127" s="80"/>
      <c r="E127" s="80"/>
      <c r="F127" s="80"/>
      <c r="G127" s="49" t="s">
        <v>153</v>
      </c>
      <c r="H127" s="15">
        <v>43617</v>
      </c>
      <c r="I127" s="15">
        <v>43678</v>
      </c>
      <c r="J127" s="42" t="s">
        <v>576</v>
      </c>
      <c r="K127" s="121"/>
      <c r="L127" s="80"/>
      <c r="M127" s="84"/>
      <c r="N127" s="80"/>
      <c r="O127" s="80"/>
      <c r="P127" s="88"/>
      <c r="Q127" s="88"/>
      <c r="R127" s="80"/>
      <c r="S127" s="87"/>
    </row>
    <row r="128" spans="1:19" ht="57" customHeight="1" x14ac:dyDescent="0.25">
      <c r="A128" s="84"/>
      <c r="B128" s="80"/>
      <c r="C128" s="80"/>
      <c r="D128" s="80"/>
      <c r="E128" s="80"/>
      <c r="F128" s="80"/>
      <c r="G128" s="49" t="s">
        <v>154</v>
      </c>
      <c r="H128" s="15">
        <v>43678</v>
      </c>
      <c r="I128" s="15">
        <v>43753</v>
      </c>
      <c r="J128" s="42" t="s">
        <v>576</v>
      </c>
      <c r="K128" s="121"/>
      <c r="L128" s="80"/>
      <c r="M128" s="84"/>
      <c r="N128" s="80"/>
      <c r="O128" s="80"/>
      <c r="P128" s="88"/>
      <c r="Q128" s="88"/>
      <c r="R128" s="80"/>
      <c r="S128" s="87"/>
    </row>
    <row r="129" spans="1:19" ht="50.25" customHeight="1" x14ac:dyDescent="0.25">
      <c r="A129" s="84" t="s">
        <v>110</v>
      </c>
      <c r="B129" s="80" t="s">
        <v>481</v>
      </c>
      <c r="C129" s="80">
        <v>25</v>
      </c>
      <c r="D129" s="80" t="s">
        <v>155</v>
      </c>
      <c r="E129" s="80">
        <v>0</v>
      </c>
      <c r="F129" s="80" t="s">
        <v>162</v>
      </c>
      <c r="G129" s="49" t="s">
        <v>763</v>
      </c>
      <c r="H129" s="15">
        <v>43466</v>
      </c>
      <c r="I129" s="15">
        <v>43511</v>
      </c>
      <c r="J129" s="42" t="s">
        <v>576</v>
      </c>
      <c r="K129" s="131" t="s">
        <v>363</v>
      </c>
      <c r="L129" s="88" t="s">
        <v>354</v>
      </c>
      <c r="M129" s="99" t="s">
        <v>339</v>
      </c>
      <c r="N129" s="88" t="s">
        <v>817</v>
      </c>
      <c r="O129" s="88" t="s">
        <v>845</v>
      </c>
      <c r="P129" s="88">
        <f>IFERROR((35%/63%),"No aplica")</f>
        <v>0.55555555555555547</v>
      </c>
      <c r="Q129" s="88">
        <f>IFERROR(((35%+15%)/100%),"No aplica")</f>
        <v>0.5</v>
      </c>
      <c r="R129" s="88" t="s">
        <v>541</v>
      </c>
      <c r="S129" s="100" t="s">
        <v>873</v>
      </c>
    </row>
    <row r="130" spans="1:19" ht="50.25" customHeight="1" x14ac:dyDescent="0.25">
      <c r="A130" s="84"/>
      <c r="B130" s="80"/>
      <c r="C130" s="80"/>
      <c r="D130" s="80"/>
      <c r="E130" s="80"/>
      <c r="F130" s="80"/>
      <c r="G130" s="49" t="s">
        <v>288</v>
      </c>
      <c r="H130" s="15">
        <v>43473</v>
      </c>
      <c r="I130" s="15">
        <v>43570</v>
      </c>
      <c r="J130" s="42" t="s">
        <v>576</v>
      </c>
      <c r="K130" s="121"/>
      <c r="L130" s="80"/>
      <c r="M130" s="84"/>
      <c r="N130" s="80"/>
      <c r="O130" s="80"/>
      <c r="P130" s="88"/>
      <c r="Q130" s="88"/>
      <c r="R130" s="88"/>
      <c r="S130" s="87"/>
    </row>
    <row r="131" spans="1:19" ht="50.25" customHeight="1" x14ac:dyDescent="0.25">
      <c r="A131" s="84"/>
      <c r="B131" s="80"/>
      <c r="C131" s="80"/>
      <c r="D131" s="80"/>
      <c r="E131" s="80"/>
      <c r="F131" s="80"/>
      <c r="G131" s="49" t="s">
        <v>224</v>
      </c>
      <c r="H131" s="15">
        <v>43525</v>
      </c>
      <c r="I131" s="15">
        <v>43830</v>
      </c>
      <c r="J131" s="42" t="s">
        <v>576</v>
      </c>
      <c r="K131" s="121"/>
      <c r="L131" s="80"/>
      <c r="M131" s="84"/>
      <c r="N131" s="80"/>
      <c r="O131" s="80"/>
      <c r="P131" s="88"/>
      <c r="Q131" s="88"/>
      <c r="R131" s="88"/>
      <c r="S131" s="87"/>
    </row>
    <row r="132" spans="1:19" ht="50.25" customHeight="1" x14ac:dyDescent="0.25">
      <c r="A132" s="84"/>
      <c r="B132" s="80"/>
      <c r="C132" s="80"/>
      <c r="D132" s="80"/>
      <c r="E132" s="80"/>
      <c r="F132" s="80"/>
      <c r="G132" s="49" t="s">
        <v>225</v>
      </c>
      <c r="H132" s="15">
        <v>43586</v>
      </c>
      <c r="I132" s="15" t="s">
        <v>156</v>
      </c>
      <c r="J132" s="42" t="s">
        <v>576</v>
      </c>
      <c r="K132" s="121"/>
      <c r="L132" s="80"/>
      <c r="M132" s="84"/>
      <c r="N132" s="80"/>
      <c r="O132" s="80"/>
      <c r="P132" s="88"/>
      <c r="Q132" s="88"/>
      <c r="R132" s="88"/>
      <c r="S132" s="87"/>
    </row>
    <row r="133" spans="1:19" ht="31.5" x14ac:dyDescent="0.25">
      <c r="A133" s="127" t="s">
        <v>111</v>
      </c>
      <c r="B133" s="122" t="s">
        <v>294</v>
      </c>
      <c r="C133" s="122">
        <v>26</v>
      </c>
      <c r="D133" s="122" t="s">
        <v>157</v>
      </c>
      <c r="E133" s="122">
        <v>0</v>
      </c>
      <c r="F133" s="122" t="s">
        <v>230</v>
      </c>
      <c r="G133" s="66" t="s">
        <v>227</v>
      </c>
      <c r="H133" s="67">
        <v>43466</v>
      </c>
      <c r="I133" s="67">
        <v>43480</v>
      </c>
      <c r="J133" s="68" t="s">
        <v>576</v>
      </c>
      <c r="K133" s="121" t="s">
        <v>363</v>
      </c>
      <c r="L133" s="80" t="s">
        <v>354</v>
      </c>
      <c r="M133" s="84" t="s">
        <v>846</v>
      </c>
      <c r="N133" s="80" t="s">
        <v>847</v>
      </c>
      <c r="O133" s="80" t="s">
        <v>848</v>
      </c>
      <c r="P133" s="88">
        <f>IFERROR((32%/33%),"No aplica")</f>
        <v>0.96969696969696972</v>
      </c>
      <c r="Q133" s="88">
        <f>IFERROR((32%/85%),"No aplica")</f>
        <v>0.37647058823529411</v>
      </c>
      <c r="R133" s="94" t="s">
        <v>535</v>
      </c>
      <c r="S133" s="87" t="s">
        <v>874</v>
      </c>
    </row>
    <row r="134" spans="1:19" ht="32.25" customHeight="1" x14ac:dyDescent="0.25">
      <c r="A134" s="127"/>
      <c r="B134" s="122"/>
      <c r="C134" s="122"/>
      <c r="D134" s="122"/>
      <c r="E134" s="122"/>
      <c r="F134" s="122"/>
      <c r="G134" s="66" t="s">
        <v>226</v>
      </c>
      <c r="H134" s="67">
        <v>43466</v>
      </c>
      <c r="I134" s="67">
        <v>43555</v>
      </c>
      <c r="J134" s="68" t="s">
        <v>576</v>
      </c>
      <c r="K134" s="121"/>
      <c r="L134" s="80"/>
      <c r="M134" s="84"/>
      <c r="N134" s="80"/>
      <c r="O134" s="80"/>
      <c r="P134" s="88"/>
      <c r="Q134" s="88"/>
      <c r="R134" s="94"/>
      <c r="S134" s="87"/>
    </row>
    <row r="135" spans="1:19" ht="32.25" customHeight="1" x14ac:dyDescent="0.25">
      <c r="A135" s="127"/>
      <c r="B135" s="122"/>
      <c r="C135" s="122"/>
      <c r="D135" s="122"/>
      <c r="E135" s="122"/>
      <c r="F135" s="122"/>
      <c r="G135" s="66" t="s">
        <v>673</v>
      </c>
      <c r="H135" s="67">
        <v>43480</v>
      </c>
      <c r="I135" s="67">
        <v>43830</v>
      </c>
      <c r="J135" s="68" t="s">
        <v>576</v>
      </c>
      <c r="K135" s="121"/>
      <c r="L135" s="80"/>
      <c r="M135" s="84"/>
      <c r="N135" s="80"/>
      <c r="O135" s="80"/>
      <c r="P135" s="88"/>
      <c r="Q135" s="88"/>
      <c r="R135" s="94"/>
      <c r="S135" s="87"/>
    </row>
    <row r="136" spans="1:19" ht="32.25" customHeight="1" x14ac:dyDescent="0.25">
      <c r="A136" s="127"/>
      <c r="B136" s="122"/>
      <c r="C136" s="122"/>
      <c r="D136" s="122"/>
      <c r="E136" s="122"/>
      <c r="F136" s="122"/>
      <c r="G136" s="66" t="s">
        <v>228</v>
      </c>
      <c r="H136" s="67">
        <v>43480</v>
      </c>
      <c r="I136" s="67">
        <v>43830</v>
      </c>
      <c r="J136" s="68" t="s">
        <v>576</v>
      </c>
      <c r="K136" s="121"/>
      <c r="L136" s="80"/>
      <c r="M136" s="84"/>
      <c r="N136" s="80"/>
      <c r="O136" s="80"/>
      <c r="P136" s="88"/>
      <c r="Q136" s="88"/>
      <c r="R136" s="94"/>
      <c r="S136" s="87"/>
    </row>
    <row r="137" spans="1:19" ht="31.5" x14ac:dyDescent="0.25">
      <c r="A137" s="127"/>
      <c r="B137" s="122"/>
      <c r="C137" s="122"/>
      <c r="D137" s="122"/>
      <c r="E137" s="122"/>
      <c r="F137" s="122"/>
      <c r="G137" s="66" t="s">
        <v>289</v>
      </c>
      <c r="H137" s="67">
        <v>43525</v>
      </c>
      <c r="I137" s="67">
        <v>43570</v>
      </c>
      <c r="J137" s="68" t="s">
        <v>576</v>
      </c>
      <c r="K137" s="121"/>
      <c r="L137" s="80"/>
      <c r="M137" s="84"/>
      <c r="N137" s="80"/>
      <c r="O137" s="80"/>
      <c r="P137" s="88"/>
      <c r="Q137" s="88"/>
      <c r="R137" s="94"/>
      <c r="S137" s="87"/>
    </row>
    <row r="138" spans="1:19" ht="36" customHeight="1" x14ac:dyDescent="0.25">
      <c r="A138" s="127"/>
      <c r="B138" s="122"/>
      <c r="C138" s="122"/>
      <c r="D138" s="122"/>
      <c r="E138" s="122"/>
      <c r="F138" s="122"/>
      <c r="G138" s="66" t="s">
        <v>229</v>
      </c>
      <c r="H138" s="67">
        <v>43570</v>
      </c>
      <c r="I138" s="67">
        <v>43830</v>
      </c>
      <c r="J138" s="68" t="s">
        <v>576</v>
      </c>
      <c r="K138" s="121"/>
      <c r="L138" s="80"/>
      <c r="M138" s="84"/>
      <c r="N138" s="80"/>
      <c r="O138" s="80"/>
      <c r="P138" s="88"/>
      <c r="Q138" s="88"/>
      <c r="R138" s="94"/>
      <c r="S138" s="87"/>
    </row>
    <row r="139" spans="1:19" ht="47.25" customHeight="1" x14ac:dyDescent="0.25">
      <c r="A139" s="127"/>
      <c r="B139" s="122"/>
      <c r="C139" s="122"/>
      <c r="D139" s="122"/>
      <c r="E139" s="122"/>
      <c r="F139" s="122"/>
      <c r="G139" s="66" t="s">
        <v>290</v>
      </c>
      <c r="H139" s="67">
        <v>43525</v>
      </c>
      <c r="I139" s="67">
        <v>43830</v>
      </c>
      <c r="J139" s="68" t="s">
        <v>576</v>
      </c>
      <c r="K139" s="121"/>
      <c r="L139" s="80"/>
      <c r="M139" s="84"/>
      <c r="N139" s="80"/>
      <c r="O139" s="80"/>
      <c r="P139" s="88"/>
      <c r="Q139" s="88"/>
      <c r="R139" s="94"/>
      <c r="S139" s="87"/>
    </row>
    <row r="140" spans="1:19" ht="36" customHeight="1" x14ac:dyDescent="0.25">
      <c r="A140" s="84" t="s">
        <v>111</v>
      </c>
      <c r="B140" s="80" t="s">
        <v>294</v>
      </c>
      <c r="C140" s="80">
        <v>27</v>
      </c>
      <c r="D140" s="80" t="s">
        <v>158</v>
      </c>
      <c r="E140" s="80">
        <v>0</v>
      </c>
      <c r="F140" s="80" t="s">
        <v>764</v>
      </c>
      <c r="G140" s="49" t="s">
        <v>675</v>
      </c>
      <c r="H140" s="15">
        <v>43617</v>
      </c>
      <c r="I140" s="15">
        <v>43644</v>
      </c>
      <c r="J140" s="42" t="s">
        <v>576</v>
      </c>
      <c r="K140" s="121" t="s">
        <v>395</v>
      </c>
      <c r="L140" s="80" t="s">
        <v>354</v>
      </c>
      <c r="M140" s="84" t="s">
        <v>549</v>
      </c>
      <c r="N140" s="80" t="s">
        <v>677</v>
      </c>
      <c r="O140" s="80" t="s">
        <v>677</v>
      </c>
      <c r="P140" s="95">
        <f>IFERROR((14%/14%),"No aplica")</f>
        <v>1</v>
      </c>
      <c r="Q140" s="95">
        <f>IFERROR((14%/50%),"No aplica")</f>
        <v>0.28000000000000003</v>
      </c>
      <c r="R140" s="80" t="s">
        <v>535</v>
      </c>
      <c r="S140" s="87" t="s">
        <v>849</v>
      </c>
    </row>
    <row r="141" spans="1:19" ht="36" customHeight="1" x14ac:dyDescent="0.25">
      <c r="A141" s="84"/>
      <c r="B141" s="80"/>
      <c r="C141" s="80"/>
      <c r="D141" s="80"/>
      <c r="E141" s="80"/>
      <c r="F141" s="80"/>
      <c r="G141" s="49" t="s">
        <v>674</v>
      </c>
      <c r="H141" s="15">
        <v>43642</v>
      </c>
      <c r="I141" s="15">
        <v>43769</v>
      </c>
      <c r="J141" s="42" t="s">
        <v>576</v>
      </c>
      <c r="K141" s="121"/>
      <c r="L141" s="80"/>
      <c r="M141" s="84"/>
      <c r="N141" s="80"/>
      <c r="O141" s="80"/>
      <c r="P141" s="96"/>
      <c r="Q141" s="96"/>
      <c r="R141" s="80"/>
      <c r="S141" s="87"/>
    </row>
    <row r="142" spans="1:19" ht="36" customHeight="1" x14ac:dyDescent="0.25">
      <c r="A142" s="84"/>
      <c r="B142" s="80"/>
      <c r="C142" s="80"/>
      <c r="D142" s="80"/>
      <c r="E142" s="80"/>
      <c r="F142" s="80"/>
      <c r="G142" s="49" t="s">
        <v>676</v>
      </c>
      <c r="H142" s="15">
        <v>43770</v>
      </c>
      <c r="I142" s="15">
        <v>43830</v>
      </c>
      <c r="J142" s="42" t="s">
        <v>576</v>
      </c>
      <c r="K142" s="121"/>
      <c r="L142" s="80"/>
      <c r="M142" s="84"/>
      <c r="N142" s="80"/>
      <c r="O142" s="80"/>
      <c r="P142" s="97"/>
      <c r="Q142" s="97"/>
      <c r="R142" s="80"/>
      <c r="S142" s="87"/>
    </row>
    <row r="143" spans="1:19" ht="51" customHeight="1" x14ac:dyDescent="0.25">
      <c r="A143" s="84" t="s">
        <v>111</v>
      </c>
      <c r="B143" s="80" t="s">
        <v>293</v>
      </c>
      <c r="C143" s="80">
        <v>28</v>
      </c>
      <c r="D143" s="80" t="s">
        <v>765</v>
      </c>
      <c r="E143" s="80">
        <v>0</v>
      </c>
      <c r="F143" s="80" t="s">
        <v>291</v>
      </c>
      <c r="G143" s="49" t="s">
        <v>766</v>
      </c>
      <c r="H143" s="15">
        <v>43480</v>
      </c>
      <c r="I143" s="15">
        <v>43495</v>
      </c>
      <c r="J143" s="42" t="s">
        <v>576</v>
      </c>
      <c r="K143" s="121" t="s">
        <v>395</v>
      </c>
      <c r="L143" s="80" t="s">
        <v>354</v>
      </c>
      <c r="M143" s="84" t="s">
        <v>482</v>
      </c>
      <c r="N143" s="80" t="s">
        <v>681</v>
      </c>
      <c r="O143" s="80" t="s">
        <v>681</v>
      </c>
      <c r="P143" s="95">
        <f>IFERROR((1/1),"No aplica")</f>
        <v>1</v>
      </c>
      <c r="Q143" s="88">
        <f>IFERROR((1/1),"No aplica")</f>
        <v>1</v>
      </c>
      <c r="R143" s="80" t="s">
        <v>535</v>
      </c>
      <c r="S143" s="87" t="s">
        <v>850</v>
      </c>
    </row>
    <row r="144" spans="1:19" ht="35.25" customHeight="1" x14ac:dyDescent="0.25">
      <c r="A144" s="84"/>
      <c r="B144" s="80"/>
      <c r="C144" s="80"/>
      <c r="D144" s="80"/>
      <c r="E144" s="80"/>
      <c r="F144" s="80"/>
      <c r="G144" s="49" t="s">
        <v>680</v>
      </c>
      <c r="H144" s="15">
        <v>43497</v>
      </c>
      <c r="I144" s="15">
        <v>43646</v>
      </c>
      <c r="J144" s="42" t="s">
        <v>576</v>
      </c>
      <c r="K144" s="121"/>
      <c r="L144" s="80"/>
      <c r="M144" s="84"/>
      <c r="N144" s="80"/>
      <c r="O144" s="80"/>
      <c r="P144" s="96"/>
      <c r="Q144" s="88"/>
      <c r="R144" s="80"/>
      <c r="S144" s="87"/>
    </row>
    <row r="145" spans="1:19" ht="47.25" x14ac:dyDescent="0.25">
      <c r="A145" s="84"/>
      <c r="B145" s="80"/>
      <c r="C145" s="80"/>
      <c r="D145" s="80"/>
      <c r="E145" s="80"/>
      <c r="F145" s="80"/>
      <c r="G145" s="49" t="s">
        <v>679</v>
      </c>
      <c r="H145" s="15">
        <v>43617</v>
      </c>
      <c r="I145" s="15">
        <v>43646</v>
      </c>
      <c r="J145" s="42" t="s">
        <v>576</v>
      </c>
      <c r="K145" s="121"/>
      <c r="L145" s="80"/>
      <c r="M145" s="84"/>
      <c r="N145" s="80"/>
      <c r="O145" s="80"/>
      <c r="P145" s="97"/>
      <c r="Q145" s="88"/>
      <c r="R145" s="80"/>
      <c r="S145" s="87"/>
    </row>
    <row r="146" spans="1:19" ht="84" customHeight="1" x14ac:dyDescent="0.25">
      <c r="A146" s="84" t="s">
        <v>111</v>
      </c>
      <c r="B146" s="80" t="s">
        <v>767</v>
      </c>
      <c r="C146" s="80">
        <v>29</v>
      </c>
      <c r="D146" s="80" t="s">
        <v>483</v>
      </c>
      <c r="E146" s="80">
        <v>0</v>
      </c>
      <c r="F146" s="80" t="s">
        <v>768</v>
      </c>
      <c r="G146" s="49" t="s">
        <v>724</v>
      </c>
      <c r="H146" s="15">
        <v>43556</v>
      </c>
      <c r="I146" s="15">
        <v>43600</v>
      </c>
      <c r="J146" s="42" t="s">
        <v>576</v>
      </c>
      <c r="K146" s="121" t="s">
        <v>363</v>
      </c>
      <c r="L146" s="80" t="s">
        <v>354</v>
      </c>
      <c r="M146" s="84" t="s">
        <v>550</v>
      </c>
      <c r="N146" s="80" t="s">
        <v>682</v>
      </c>
      <c r="O146" s="80" t="s">
        <v>551</v>
      </c>
      <c r="P146" s="88">
        <f>IFERROR((0/40),"No aplica")</f>
        <v>0</v>
      </c>
      <c r="Q146" s="88">
        <f>IFERROR((0/100),"No aplica")</f>
        <v>0</v>
      </c>
      <c r="R146" s="80" t="s">
        <v>541</v>
      </c>
      <c r="S146" s="87" t="s">
        <v>863</v>
      </c>
    </row>
    <row r="147" spans="1:19" ht="92.25" customHeight="1" x14ac:dyDescent="0.25">
      <c r="A147" s="84"/>
      <c r="B147" s="80"/>
      <c r="C147" s="80"/>
      <c r="D147" s="80"/>
      <c r="E147" s="80"/>
      <c r="F147" s="80"/>
      <c r="G147" s="49" t="s">
        <v>725</v>
      </c>
      <c r="H147" s="15">
        <v>43601</v>
      </c>
      <c r="I147" s="15">
        <v>43830</v>
      </c>
      <c r="J147" s="42" t="s">
        <v>576</v>
      </c>
      <c r="K147" s="121"/>
      <c r="L147" s="80"/>
      <c r="M147" s="84"/>
      <c r="N147" s="80"/>
      <c r="O147" s="80"/>
      <c r="P147" s="88"/>
      <c r="Q147" s="88"/>
      <c r="R147" s="80"/>
      <c r="S147" s="87"/>
    </row>
    <row r="148" spans="1:19" ht="67.5" customHeight="1" x14ac:dyDescent="0.25">
      <c r="A148" s="84" t="s">
        <v>111</v>
      </c>
      <c r="B148" s="80" t="s">
        <v>767</v>
      </c>
      <c r="C148" s="80">
        <v>30</v>
      </c>
      <c r="D148" s="80" t="s">
        <v>841</v>
      </c>
      <c r="E148" s="129">
        <v>0</v>
      </c>
      <c r="F148" s="80" t="s">
        <v>163</v>
      </c>
      <c r="G148" s="49" t="s">
        <v>852</v>
      </c>
      <c r="H148" s="15">
        <v>43586</v>
      </c>
      <c r="I148" s="15">
        <v>43708</v>
      </c>
      <c r="J148" s="42" t="s">
        <v>576</v>
      </c>
      <c r="K148" s="130" t="s">
        <v>363</v>
      </c>
      <c r="L148" s="73" t="s">
        <v>354</v>
      </c>
      <c r="M148" s="71" t="s">
        <v>684</v>
      </c>
      <c r="N148" s="73" t="s">
        <v>683</v>
      </c>
      <c r="O148" s="73" t="s">
        <v>683</v>
      </c>
      <c r="P148" s="75" t="str">
        <f>IFERROR((0%/0%),"No aplica")</f>
        <v>No aplica</v>
      </c>
      <c r="Q148" s="75">
        <f>IFERROR((0%/88%),"No aplica")</f>
        <v>0</v>
      </c>
      <c r="R148" s="73" t="s">
        <v>534</v>
      </c>
      <c r="S148" s="77" t="s">
        <v>851</v>
      </c>
    </row>
    <row r="149" spans="1:19" ht="67.5" customHeight="1" x14ac:dyDescent="0.25">
      <c r="A149" s="84"/>
      <c r="B149" s="80"/>
      <c r="C149" s="80"/>
      <c r="D149" s="80"/>
      <c r="E149" s="129"/>
      <c r="F149" s="80"/>
      <c r="G149" s="49" t="s">
        <v>842</v>
      </c>
      <c r="H149" s="15">
        <v>43617</v>
      </c>
      <c r="I149" s="15">
        <v>43830</v>
      </c>
      <c r="J149" s="42" t="s">
        <v>576</v>
      </c>
      <c r="K149" s="130"/>
      <c r="L149" s="73"/>
      <c r="M149" s="71"/>
      <c r="N149" s="73"/>
      <c r="O149" s="73"/>
      <c r="P149" s="75"/>
      <c r="Q149" s="75"/>
      <c r="R149" s="73"/>
      <c r="S149" s="77"/>
    </row>
    <row r="150" spans="1:19" x14ac:dyDescent="0.25">
      <c r="A150" s="26" t="s">
        <v>448</v>
      </c>
      <c r="B150" s="7" t="s">
        <v>448</v>
      </c>
      <c r="C150" s="7"/>
      <c r="D150" s="7" t="s">
        <v>448</v>
      </c>
      <c r="E150" s="7" t="s">
        <v>448</v>
      </c>
      <c r="F150" s="7" t="s">
        <v>448</v>
      </c>
      <c r="G150" s="50" t="s">
        <v>448</v>
      </c>
      <c r="H150" s="7" t="s">
        <v>448</v>
      </c>
      <c r="I150" s="7" t="s">
        <v>448</v>
      </c>
      <c r="J150" s="22" t="s">
        <v>448</v>
      </c>
      <c r="K150" s="33" t="s">
        <v>448</v>
      </c>
      <c r="L150" s="7" t="s">
        <v>448</v>
      </c>
      <c r="M150" s="26" t="s">
        <v>448</v>
      </c>
      <c r="N150" s="7"/>
      <c r="O150" s="7"/>
      <c r="P150" s="7"/>
      <c r="Q150" s="7"/>
      <c r="R150" s="26" t="s">
        <v>448</v>
      </c>
      <c r="S150" s="31"/>
    </row>
    <row r="151" spans="1:19" ht="31.5" customHeight="1" x14ac:dyDescent="0.25">
      <c r="A151" s="84" t="s">
        <v>109</v>
      </c>
      <c r="B151" s="80" t="s">
        <v>295</v>
      </c>
      <c r="C151" s="80">
        <v>31</v>
      </c>
      <c r="D151" s="80" t="s">
        <v>769</v>
      </c>
      <c r="E151" s="80">
        <v>0</v>
      </c>
      <c r="F151" s="80" t="s">
        <v>770</v>
      </c>
      <c r="G151" s="13" t="s">
        <v>218</v>
      </c>
      <c r="H151" s="15">
        <v>43525</v>
      </c>
      <c r="I151" s="15">
        <v>43554</v>
      </c>
      <c r="J151" s="42" t="s">
        <v>576</v>
      </c>
      <c r="K151" s="121" t="s">
        <v>363</v>
      </c>
      <c r="L151" s="80" t="s">
        <v>354</v>
      </c>
      <c r="M151" s="84" t="s">
        <v>217</v>
      </c>
      <c r="N151" s="80" t="s">
        <v>685</v>
      </c>
      <c r="O151" s="80" t="s">
        <v>685</v>
      </c>
      <c r="P151" s="88" t="str">
        <f>IFERROR((0/0),"No aplica")</f>
        <v>No aplica</v>
      </c>
      <c r="Q151" s="88">
        <f>IFERROR((0/17),"No aplica")</f>
        <v>0</v>
      </c>
      <c r="R151" s="80" t="s">
        <v>534</v>
      </c>
      <c r="S151" s="87" t="s">
        <v>853</v>
      </c>
    </row>
    <row r="152" spans="1:19" ht="31.5" x14ac:dyDescent="0.25">
      <c r="A152" s="84"/>
      <c r="B152" s="80"/>
      <c r="C152" s="80"/>
      <c r="D152" s="80"/>
      <c r="E152" s="80"/>
      <c r="F152" s="80"/>
      <c r="G152" s="49" t="s">
        <v>686</v>
      </c>
      <c r="H152" s="15">
        <v>43570</v>
      </c>
      <c r="I152" s="15">
        <v>43738</v>
      </c>
      <c r="J152" s="42" t="s">
        <v>576</v>
      </c>
      <c r="K152" s="121"/>
      <c r="L152" s="80"/>
      <c r="M152" s="84"/>
      <c r="N152" s="80"/>
      <c r="O152" s="80"/>
      <c r="P152" s="88"/>
      <c r="Q152" s="88"/>
      <c r="R152" s="80"/>
      <c r="S152" s="87"/>
    </row>
    <row r="153" spans="1:19" ht="30" customHeight="1" x14ac:dyDescent="0.25">
      <c r="A153" s="84"/>
      <c r="B153" s="80"/>
      <c r="C153" s="80"/>
      <c r="D153" s="80"/>
      <c r="E153" s="80"/>
      <c r="F153" s="80"/>
      <c r="G153" s="49" t="s">
        <v>687</v>
      </c>
      <c r="H153" s="15">
        <v>43739</v>
      </c>
      <c r="I153" s="15">
        <v>43830</v>
      </c>
      <c r="J153" s="42" t="s">
        <v>337</v>
      </c>
      <c r="K153" s="121"/>
      <c r="L153" s="80"/>
      <c r="M153" s="84"/>
      <c r="N153" s="80"/>
      <c r="O153" s="80"/>
      <c r="P153" s="88"/>
      <c r="Q153" s="88"/>
      <c r="R153" s="80"/>
      <c r="S153" s="87"/>
    </row>
    <row r="154" spans="1:19" ht="96" customHeight="1" x14ac:dyDescent="0.25">
      <c r="A154" s="84" t="s">
        <v>109</v>
      </c>
      <c r="B154" s="80" t="s">
        <v>295</v>
      </c>
      <c r="C154" s="80">
        <v>32</v>
      </c>
      <c r="D154" s="80" t="s">
        <v>688</v>
      </c>
      <c r="E154" s="80">
        <v>0</v>
      </c>
      <c r="F154" s="80" t="s">
        <v>484</v>
      </c>
      <c r="G154" s="49" t="s">
        <v>219</v>
      </c>
      <c r="H154" s="15">
        <v>43620</v>
      </c>
      <c r="I154" s="15">
        <v>43600</v>
      </c>
      <c r="J154" s="42" t="s">
        <v>337</v>
      </c>
      <c r="K154" s="121" t="s">
        <v>365</v>
      </c>
      <c r="L154" s="80" t="s">
        <v>354</v>
      </c>
      <c r="M154" s="84" t="s">
        <v>689</v>
      </c>
      <c r="N154" s="80" t="s">
        <v>691</v>
      </c>
      <c r="O154" s="80" t="s">
        <v>854</v>
      </c>
      <c r="P154" s="88">
        <f>IFERROR((50/10),"No aplica")</f>
        <v>5</v>
      </c>
      <c r="Q154" s="88">
        <f>IFERROR((50/81),"No aplica")</f>
        <v>0.61728395061728392</v>
      </c>
      <c r="R154" s="80" t="s">
        <v>538</v>
      </c>
      <c r="S154" s="87" t="s">
        <v>877</v>
      </c>
    </row>
    <row r="155" spans="1:19" ht="96" customHeight="1" x14ac:dyDescent="0.25">
      <c r="A155" s="84"/>
      <c r="B155" s="80"/>
      <c r="C155" s="80"/>
      <c r="D155" s="80"/>
      <c r="E155" s="80"/>
      <c r="F155" s="80"/>
      <c r="G155" s="49" t="s">
        <v>690</v>
      </c>
      <c r="H155" s="15">
        <v>43620</v>
      </c>
      <c r="I155" s="15">
        <v>43799</v>
      </c>
      <c r="J155" s="42" t="s">
        <v>337</v>
      </c>
      <c r="K155" s="121"/>
      <c r="L155" s="80"/>
      <c r="M155" s="84"/>
      <c r="N155" s="80"/>
      <c r="O155" s="80"/>
      <c r="P155" s="88"/>
      <c r="Q155" s="88"/>
      <c r="R155" s="80"/>
      <c r="S155" s="87"/>
    </row>
    <row r="156" spans="1:19" ht="30.75" customHeight="1" x14ac:dyDescent="0.25">
      <c r="A156" s="84" t="s">
        <v>112</v>
      </c>
      <c r="B156" s="80" t="s">
        <v>296</v>
      </c>
      <c r="C156" s="80">
        <v>33</v>
      </c>
      <c r="D156" s="80" t="s">
        <v>526</v>
      </c>
      <c r="E156" s="80">
        <v>0</v>
      </c>
      <c r="F156" s="80" t="s">
        <v>527</v>
      </c>
      <c r="G156" s="49" t="s">
        <v>299</v>
      </c>
      <c r="H156" s="15">
        <v>43556</v>
      </c>
      <c r="I156" s="15">
        <v>43769</v>
      </c>
      <c r="J156" s="42" t="s">
        <v>338</v>
      </c>
      <c r="K156" s="121" t="s">
        <v>366</v>
      </c>
      <c r="L156" s="80" t="s">
        <v>485</v>
      </c>
      <c r="M156" s="84" t="s">
        <v>692</v>
      </c>
      <c r="N156" s="80" t="s">
        <v>693</v>
      </c>
      <c r="O156" s="80" t="s">
        <v>856</v>
      </c>
      <c r="P156" s="88">
        <f>IFERROR((41/120),"No aplica")</f>
        <v>0.34166666666666667</v>
      </c>
      <c r="Q156" s="88">
        <f>IFERROR((41/1800),"No aplica")</f>
        <v>2.2777777777777779E-2</v>
      </c>
      <c r="R156" s="80" t="s">
        <v>541</v>
      </c>
      <c r="S156" s="87" t="s">
        <v>855</v>
      </c>
    </row>
    <row r="157" spans="1:19" ht="47.25" customHeight="1" x14ac:dyDescent="0.25">
      <c r="A157" s="84"/>
      <c r="B157" s="80"/>
      <c r="C157" s="80"/>
      <c r="D157" s="80"/>
      <c r="E157" s="80"/>
      <c r="F157" s="80"/>
      <c r="G157" s="49" t="s">
        <v>528</v>
      </c>
      <c r="H157" s="15">
        <v>43570</v>
      </c>
      <c r="I157" s="15">
        <v>43807</v>
      </c>
      <c r="J157" s="42" t="s">
        <v>338</v>
      </c>
      <c r="K157" s="121"/>
      <c r="L157" s="80"/>
      <c r="M157" s="84"/>
      <c r="N157" s="80"/>
      <c r="O157" s="80"/>
      <c r="P157" s="88"/>
      <c r="Q157" s="88"/>
      <c r="R157" s="80"/>
      <c r="S157" s="87"/>
    </row>
    <row r="158" spans="1:19" ht="47.25" customHeight="1" x14ac:dyDescent="0.25">
      <c r="A158" s="84"/>
      <c r="B158" s="80"/>
      <c r="C158" s="80"/>
      <c r="D158" s="80"/>
      <c r="E158" s="80"/>
      <c r="F158" s="80"/>
      <c r="G158" s="49" t="s">
        <v>232</v>
      </c>
      <c r="H158" s="15">
        <v>43586</v>
      </c>
      <c r="I158" s="15">
        <v>43807</v>
      </c>
      <c r="J158" s="42" t="s">
        <v>338</v>
      </c>
      <c r="K158" s="121"/>
      <c r="L158" s="80"/>
      <c r="M158" s="84"/>
      <c r="N158" s="80"/>
      <c r="O158" s="80"/>
      <c r="P158" s="88"/>
      <c r="Q158" s="88"/>
      <c r="R158" s="80"/>
      <c r="S158" s="87"/>
    </row>
    <row r="159" spans="1:19" ht="47.25" customHeight="1" x14ac:dyDescent="0.25">
      <c r="A159" s="84"/>
      <c r="B159" s="80"/>
      <c r="C159" s="80"/>
      <c r="D159" s="80"/>
      <c r="E159" s="80"/>
      <c r="F159" s="80"/>
      <c r="G159" s="49" t="s">
        <v>529</v>
      </c>
      <c r="H159" s="15">
        <v>43586</v>
      </c>
      <c r="I159" s="15">
        <v>43807</v>
      </c>
      <c r="J159" s="42" t="s">
        <v>338</v>
      </c>
      <c r="K159" s="121"/>
      <c r="L159" s="80"/>
      <c r="M159" s="84"/>
      <c r="N159" s="80"/>
      <c r="O159" s="80"/>
      <c r="P159" s="88"/>
      <c r="Q159" s="88"/>
      <c r="R159" s="80"/>
      <c r="S159" s="87"/>
    </row>
    <row r="160" spans="1:19" ht="47.25" customHeight="1" x14ac:dyDescent="0.25">
      <c r="A160" s="84"/>
      <c r="B160" s="80"/>
      <c r="C160" s="80"/>
      <c r="D160" s="80"/>
      <c r="E160" s="80"/>
      <c r="F160" s="80"/>
      <c r="G160" s="49" t="s">
        <v>530</v>
      </c>
      <c r="H160" s="15">
        <v>43586</v>
      </c>
      <c r="I160" s="15">
        <v>43807</v>
      </c>
      <c r="J160" s="43" t="s">
        <v>338</v>
      </c>
      <c r="K160" s="121"/>
      <c r="L160" s="80"/>
      <c r="M160" s="84"/>
      <c r="N160" s="80"/>
      <c r="O160" s="80"/>
      <c r="P160" s="88"/>
      <c r="Q160" s="88"/>
      <c r="R160" s="80"/>
      <c r="S160" s="87"/>
    </row>
    <row r="161" spans="1:19" ht="47.25" customHeight="1" x14ac:dyDescent="0.25">
      <c r="A161" s="84"/>
      <c r="B161" s="80"/>
      <c r="C161" s="80"/>
      <c r="D161" s="80"/>
      <c r="E161" s="80"/>
      <c r="F161" s="80"/>
      <c r="G161" s="49" t="s">
        <v>233</v>
      </c>
      <c r="H161" s="15">
        <v>43586</v>
      </c>
      <c r="I161" s="15">
        <v>43807</v>
      </c>
      <c r="J161" s="42" t="s">
        <v>338</v>
      </c>
      <c r="K161" s="121"/>
      <c r="L161" s="80"/>
      <c r="M161" s="84"/>
      <c r="N161" s="80"/>
      <c r="O161" s="80"/>
      <c r="P161" s="88"/>
      <c r="Q161" s="88"/>
      <c r="R161" s="80"/>
      <c r="S161" s="87"/>
    </row>
    <row r="162" spans="1:19" ht="61.5" customHeight="1" x14ac:dyDescent="0.25">
      <c r="A162" s="84" t="s">
        <v>112</v>
      </c>
      <c r="B162" s="80" t="s">
        <v>296</v>
      </c>
      <c r="C162" s="80">
        <v>34</v>
      </c>
      <c r="D162" s="80" t="s">
        <v>523</v>
      </c>
      <c r="E162" s="80">
        <v>0</v>
      </c>
      <c r="F162" s="80" t="s">
        <v>524</v>
      </c>
      <c r="G162" s="49" t="s">
        <v>234</v>
      </c>
      <c r="H162" s="15">
        <v>43617</v>
      </c>
      <c r="I162" s="15">
        <v>43770</v>
      </c>
      <c r="J162" s="42" t="s">
        <v>338</v>
      </c>
      <c r="K162" s="121" t="s">
        <v>366</v>
      </c>
      <c r="L162" s="80" t="s">
        <v>485</v>
      </c>
      <c r="M162" s="84" t="s">
        <v>694</v>
      </c>
      <c r="N162" s="80" t="s">
        <v>695</v>
      </c>
      <c r="O162" s="80" t="s">
        <v>695</v>
      </c>
      <c r="P162" s="88" t="str">
        <f>IFERROR((0/0),"No aplica")</f>
        <v>No aplica</v>
      </c>
      <c r="Q162" s="88">
        <f>IFERROR((0/27),"No aplica")</f>
        <v>0</v>
      </c>
      <c r="R162" s="80" t="s">
        <v>534</v>
      </c>
      <c r="S162" s="87" t="s">
        <v>857</v>
      </c>
    </row>
    <row r="163" spans="1:19" ht="61.5" customHeight="1" x14ac:dyDescent="0.25">
      <c r="A163" s="84"/>
      <c r="B163" s="80"/>
      <c r="C163" s="80"/>
      <c r="D163" s="80"/>
      <c r="E163" s="80"/>
      <c r="F163" s="80"/>
      <c r="G163" s="49" t="s">
        <v>235</v>
      </c>
      <c r="H163" s="15">
        <v>43617</v>
      </c>
      <c r="I163" s="15">
        <v>43770</v>
      </c>
      <c r="J163" s="42" t="s">
        <v>338</v>
      </c>
      <c r="K163" s="121"/>
      <c r="L163" s="80"/>
      <c r="M163" s="84"/>
      <c r="N163" s="80"/>
      <c r="O163" s="80"/>
      <c r="P163" s="88"/>
      <c r="Q163" s="88"/>
      <c r="R163" s="80"/>
      <c r="S163" s="87"/>
    </row>
    <row r="164" spans="1:19" ht="61.5" customHeight="1" x14ac:dyDescent="0.25">
      <c r="A164" s="84"/>
      <c r="B164" s="80"/>
      <c r="C164" s="80"/>
      <c r="D164" s="80"/>
      <c r="E164" s="80"/>
      <c r="F164" s="80"/>
      <c r="G164" s="49" t="s">
        <v>245</v>
      </c>
      <c r="H164" s="15">
        <v>43617</v>
      </c>
      <c r="I164" s="15">
        <v>43770</v>
      </c>
      <c r="J164" s="42" t="s">
        <v>338</v>
      </c>
      <c r="K164" s="121"/>
      <c r="L164" s="80"/>
      <c r="M164" s="84"/>
      <c r="N164" s="80"/>
      <c r="O164" s="80"/>
      <c r="P164" s="88"/>
      <c r="Q164" s="88"/>
      <c r="R164" s="80"/>
      <c r="S164" s="87"/>
    </row>
    <row r="165" spans="1:19" ht="61.5" customHeight="1" x14ac:dyDescent="0.25">
      <c r="A165" s="84"/>
      <c r="B165" s="80"/>
      <c r="C165" s="80"/>
      <c r="D165" s="80"/>
      <c r="E165" s="80"/>
      <c r="F165" s="80"/>
      <c r="G165" s="49" t="s">
        <v>525</v>
      </c>
      <c r="H165" s="15">
        <v>43647</v>
      </c>
      <c r="I165" s="15">
        <v>43799</v>
      </c>
      <c r="J165" s="42" t="s">
        <v>338</v>
      </c>
      <c r="K165" s="121"/>
      <c r="L165" s="80"/>
      <c r="M165" s="84"/>
      <c r="N165" s="80"/>
      <c r="O165" s="80"/>
      <c r="P165" s="88"/>
      <c r="Q165" s="88"/>
      <c r="R165" s="80"/>
      <c r="S165" s="87"/>
    </row>
    <row r="166" spans="1:19" ht="51" customHeight="1" x14ac:dyDescent="0.25">
      <c r="A166" s="84" t="s">
        <v>112</v>
      </c>
      <c r="B166" s="80" t="s">
        <v>296</v>
      </c>
      <c r="C166" s="80">
        <v>35</v>
      </c>
      <c r="D166" s="80" t="s">
        <v>698</v>
      </c>
      <c r="E166" s="80">
        <v>0</v>
      </c>
      <c r="F166" s="80" t="s">
        <v>501</v>
      </c>
      <c r="G166" s="49" t="s">
        <v>487</v>
      </c>
      <c r="H166" s="15">
        <v>43556</v>
      </c>
      <c r="I166" s="15">
        <v>43769</v>
      </c>
      <c r="J166" s="42" t="s">
        <v>338</v>
      </c>
      <c r="K166" s="121" t="s">
        <v>368</v>
      </c>
      <c r="L166" s="80" t="s">
        <v>354</v>
      </c>
      <c r="M166" s="84" t="s">
        <v>696</v>
      </c>
      <c r="N166" s="80" t="s">
        <v>697</v>
      </c>
      <c r="O166" s="80" t="s">
        <v>859</v>
      </c>
      <c r="P166" s="88">
        <f>IFERROR((41/120),"No aplica")</f>
        <v>0.34166666666666667</v>
      </c>
      <c r="Q166" s="88">
        <f>IFERROR((41/780),"No aplica")</f>
        <v>5.2564102564102565E-2</v>
      </c>
      <c r="R166" s="80" t="s">
        <v>541</v>
      </c>
      <c r="S166" s="87" t="s">
        <v>858</v>
      </c>
    </row>
    <row r="167" spans="1:19" ht="56.25" customHeight="1" x14ac:dyDescent="0.25">
      <c r="A167" s="84"/>
      <c r="B167" s="80"/>
      <c r="C167" s="80"/>
      <c r="D167" s="80"/>
      <c r="E167" s="80"/>
      <c r="F167" s="80"/>
      <c r="G167" s="49" t="s">
        <v>771</v>
      </c>
      <c r="H167" s="15">
        <v>43586</v>
      </c>
      <c r="I167" s="15">
        <v>43807</v>
      </c>
      <c r="J167" s="42" t="s">
        <v>338</v>
      </c>
      <c r="K167" s="121"/>
      <c r="L167" s="80"/>
      <c r="M167" s="84"/>
      <c r="N167" s="80"/>
      <c r="O167" s="80"/>
      <c r="P167" s="88"/>
      <c r="Q167" s="88"/>
      <c r="R167" s="80"/>
      <c r="S167" s="87"/>
    </row>
    <row r="168" spans="1:19" ht="54.75" customHeight="1" x14ac:dyDescent="0.25">
      <c r="A168" s="84"/>
      <c r="B168" s="80"/>
      <c r="C168" s="80"/>
      <c r="D168" s="80"/>
      <c r="E168" s="80"/>
      <c r="F168" s="80"/>
      <c r="G168" s="48" t="s">
        <v>246</v>
      </c>
      <c r="H168" s="15">
        <v>43586</v>
      </c>
      <c r="I168" s="15">
        <v>43807</v>
      </c>
      <c r="J168" s="42" t="s">
        <v>337</v>
      </c>
      <c r="K168" s="121"/>
      <c r="L168" s="80"/>
      <c r="M168" s="84"/>
      <c r="N168" s="80"/>
      <c r="O168" s="80"/>
      <c r="P168" s="88"/>
      <c r="Q168" s="88"/>
      <c r="R168" s="80"/>
      <c r="S168" s="87"/>
    </row>
    <row r="169" spans="1:19" ht="46.5" customHeight="1" x14ac:dyDescent="0.25">
      <c r="A169" s="84"/>
      <c r="B169" s="80"/>
      <c r="C169" s="80"/>
      <c r="D169" s="80"/>
      <c r="E169" s="80"/>
      <c r="F169" s="80"/>
      <c r="G169" s="49" t="s">
        <v>488</v>
      </c>
      <c r="H169" s="15">
        <v>43586</v>
      </c>
      <c r="I169" s="15">
        <v>43807</v>
      </c>
      <c r="J169" s="42" t="s">
        <v>338</v>
      </c>
      <c r="K169" s="121"/>
      <c r="L169" s="80"/>
      <c r="M169" s="84"/>
      <c r="N169" s="80"/>
      <c r="O169" s="80"/>
      <c r="P169" s="88"/>
      <c r="Q169" s="88"/>
      <c r="R169" s="80"/>
      <c r="S169" s="87"/>
    </row>
    <row r="170" spans="1:19" ht="50.25" customHeight="1" x14ac:dyDescent="0.25">
      <c r="A170" s="84"/>
      <c r="B170" s="80"/>
      <c r="C170" s="80"/>
      <c r="D170" s="80"/>
      <c r="E170" s="80"/>
      <c r="F170" s="80"/>
      <c r="G170" s="49" t="s">
        <v>247</v>
      </c>
      <c r="H170" s="15">
        <v>43586</v>
      </c>
      <c r="I170" s="15">
        <v>43807</v>
      </c>
      <c r="J170" s="42" t="s">
        <v>338</v>
      </c>
      <c r="K170" s="121"/>
      <c r="L170" s="80"/>
      <c r="M170" s="84"/>
      <c r="N170" s="80"/>
      <c r="O170" s="80"/>
      <c r="P170" s="88"/>
      <c r="Q170" s="88"/>
      <c r="R170" s="80"/>
      <c r="S170" s="87"/>
    </row>
    <row r="171" spans="1:19" ht="69.75" customHeight="1" x14ac:dyDescent="0.25">
      <c r="A171" s="84" t="s">
        <v>111</v>
      </c>
      <c r="B171" s="80" t="s">
        <v>297</v>
      </c>
      <c r="C171" s="80">
        <v>36</v>
      </c>
      <c r="D171" s="80" t="s">
        <v>298</v>
      </c>
      <c r="E171" s="80">
        <v>0</v>
      </c>
      <c r="F171" s="80" t="s">
        <v>772</v>
      </c>
      <c r="G171" s="49" t="s">
        <v>489</v>
      </c>
      <c r="H171" s="15">
        <v>43620</v>
      </c>
      <c r="I171" s="15">
        <v>43814</v>
      </c>
      <c r="J171" s="42" t="s">
        <v>337</v>
      </c>
      <c r="K171" s="121" t="s">
        <v>367</v>
      </c>
      <c r="L171" s="80" t="s">
        <v>354</v>
      </c>
      <c r="M171" s="84" t="s">
        <v>418</v>
      </c>
      <c r="N171" s="80" t="s">
        <v>552</v>
      </c>
      <c r="O171" s="80" t="s">
        <v>552</v>
      </c>
      <c r="P171" s="88" t="str">
        <f>IFERROR((0/0),"No aplica")</f>
        <v>No aplica</v>
      </c>
      <c r="Q171" s="88">
        <f>IFERROR((0/17),"No aplica")</f>
        <v>0</v>
      </c>
      <c r="R171" s="80" t="s">
        <v>534</v>
      </c>
      <c r="S171" s="87" t="s">
        <v>860</v>
      </c>
    </row>
    <row r="172" spans="1:19" ht="69.75" customHeight="1" x14ac:dyDescent="0.25">
      <c r="A172" s="84"/>
      <c r="B172" s="80"/>
      <c r="C172" s="80"/>
      <c r="D172" s="80"/>
      <c r="E172" s="80"/>
      <c r="F172" s="80"/>
      <c r="G172" s="49" t="s">
        <v>220</v>
      </c>
      <c r="H172" s="15">
        <v>43620</v>
      </c>
      <c r="I172" s="15">
        <v>43814</v>
      </c>
      <c r="J172" s="42" t="s">
        <v>337</v>
      </c>
      <c r="K172" s="121"/>
      <c r="L172" s="80"/>
      <c r="M172" s="84"/>
      <c r="N172" s="80"/>
      <c r="O172" s="80"/>
      <c r="P172" s="88"/>
      <c r="Q172" s="88"/>
      <c r="R172" s="80"/>
      <c r="S172" s="87"/>
    </row>
    <row r="173" spans="1:19" ht="73.5" customHeight="1" x14ac:dyDescent="0.25">
      <c r="A173" s="84" t="s">
        <v>111</v>
      </c>
      <c r="B173" s="80" t="s">
        <v>297</v>
      </c>
      <c r="C173" s="80">
        <v>37</v>
      </c>
      <c r="D173" s="80" t="s">
        <v>701</v>
      </c>
      <c r="E173" s="80">
        <v>0</v>
      </c>
      <c r="F173" s="80" t="s">
        <v>300</v>
      </c>
      <c r="G173" s="49" t="s">
        <v>702</v>
      </c>
      <c r="H173" s="15">
        <v>43647</v>
      </c>
      <c r="I173" s="15">
        <v>43677</v>
      </c>
      <c r="J173" s="42" t="s">
        <v>337</v>
      </c>
      <c r="K173" s="121" t="s">
        <v>368</v>
      </c>
      <c r="L173" s="80" t="s">
        <v>354</v>
      </c>
      <c r="M173" s="84" t="s">
        <v>699</v>
      </c>
      <c r="N173" s="80" t="s">
        <v>700</v>
      </c>
      <c r="O173" s="80" t="s">
        <v>700</v>
      </c>
      <c r="P173" s="88" t="str">
        <f>IFERROR((0/0),"No aplica")</f>
        <v>No aplica</v>
      </c>
      <c r="Q173" s="88">
        <f>IFERROR((0/2),"No aplica")</f>
        <v>0</v>
      </c>
      <c r="R173" s="80" t="s">
        <v>534</v>
      </c>
      <c r="S173" s="87" t="s">
        <v>818</v>
      </c>
    </row>
    <row r="174" spans="1:19" ht="73.5" customHeight="1" x14ac:dyDescent="0.25">
      <c r="A174" s="84"/>
      <c r="B174" s="80"/>
      <c r="C174" s="80"/>
      <c r="D174" s="80"/>
      <c r="E174" s="80"/>
      <c r="F174" s="80"/>
      <c r="G174" s="49" t="s">
        <v>703</v>
      </c>
      <c r="H174" s="15">
        <v>43678</v>
      </c>
      <c r="I174" s="15">
        <v>43799</v>
      </c>
      <c r="J174" s="42" t="s">
        <v>338</v>
      </c>
      <c r="K174" s="121"/>
      <c r="L174" s="80"/>
      <c r="M174" s="84"/>
      <c r="N174" s="80"/>
      <c r="O174" s="80"/>
      <c r="P174" s="88"/>
      <c r="Q174" s="88"/>
      <c r="R174" s="80"/>
      <c r="S174" s="87"/>
    </row>
    <row r="175" spans="1:19" ht="56.25" customHeight="1" x14ac:dyDescent="0.25">
      <c r="A175" s="84" t="s">
        <v>111</v>
      </c>
      <c r="B175" s="80" t="s">
        <v>297</v>
      </c>
      <c r="C175" s="73">
        <v>38</v>
      </c>
      <c r="D175" s="73" t="s">
        <v>704</v>
      </c>
      <c r="E175" s="80">
        <v>0</v>
      </c>
      <c r="F175" s="80" t="s">
        <v>301</v>
      </c>
      <c r="G175" s="49" t="s">
        <v>709</v>
      </c>
      <c r="H175" s="15">
        <v>43620</v>
      </c>
      <c r="I175" s="15">
        <v>43807</v>
      </c>
      <c r="J175" s="42" t="s">
        <v>337</v>
      </c>
      <c r="K175" s="121" t="s">
        <v>363</v>
      </c>
      <c r="L175" s="80" t="s">
        <v>354</v>
      </c>
      <c r="M175" s="84" t="s">
        <v>705</v>
      </c>
      <c r="N175" s="80" t="s">
        <v>706</v>
      </c>
      <c r="O175" s="80" t="s">
        <v>706</v>
      </c>
      <c r="P175" s="88" t="str">
        <f>IFERROR((0%/0%),"No aplica")</f>
        <v>No aplica</v>
      </c>
      <c r="Q175" s="88">
        <f>IFERROR((0/2),"No aplica")</f>
        <v>0</v>
      </c>
      <c r="R175" s="80" t="s">
        <v>534</v>
      </c>
      <c r="S175" s="87" t="s">
        <v>861</v>
      </c>
    </row>
    <row r="176" spans="1:19" ht="56.25" customHeight="1" x14ac:dyDescent="0.25">
      <c r="A176" s="84"/>
      <c r="B176" s="80"/>
      <c r="C176" s="73"/>
      <c r="D176" s="73"/>
      <c r="E176" s="80"/>
      <c r="F176" s="80"/>
      <c r="G176" s="49" t="s">
        <v>707</v>
      </c>
      <c r="H176" s="15">
        <v>43709</v>
      </c>
      <c r="I176" s="15">
        <v>43738</v>
      </c>
      <c r="J176" s="42" t="s">
        <v>337</v>
      </c>
      <c r="K176" s="121"/>
      <c r="L176" s="80"/>
      <c r="M176" s="84"/>
      <c r="N176" s="80"/>
      <c r="O176" s="80"/>
      <c r="P176" s="88"/>
      <c r="Q176" s="88"/>
      <c r="R176" s="80"/>
      <c r="S176" s="87"/>
    </row>
    <row r="177" spans="1:19" ht="56.25" customHeight="1" x14ac:dyDescent="0.25">
      <c r="A177" s="84"/>
      <c r="B177" s="80"/>
      <c r="C177" s="73"/>
      <c r="D177" s="73"/>
      <c r="E177" s="80"/>
      <c r="F177" s="80"/>
      <c r="G177" s="49" t="s">
        <v>708</v>
      </c>
      <c r="H177" s="15">
        <v>43800</v>
      </c>
      <c r="I177" s="15">
        <v>43830</v>
      </c>
      <c r="J177" s="42" t="s">
        <v>337</v>
      </c>
      <c r="K177" s="121"/>
      <c r="L177" s="80"/>
      <c r="M177" s="84"/>
      <c r="N177" s="80"/>
      <c r="O177" s="80"/>
      <c r="P177" s="88"/>
      <c r="Q177" s="88"/>
      <c r="R177" s="80"/>
      <c r="S177" s="87"/>
    </row>
    <row r="178" spans="1:19" x14ac:dyDescent="0.25">
      <c r="A178" s="26" t="s">
        <v>448</v>
      </c>
      <c r="B178" s="7" t="s">
        <v>448</v>
      </c>
      <c r="C178" s="7"/>
      <c r="D178" s="7" t="s">
        <v>448</v>
      </c>
      <c r="E178" s="7" t="s">
        <v>448</v>
      </c>
      <c r="F178" s="7" t="s">
        <v>448</v>
      </c>
      <c r="G178" s="50" t="s">
        <v>448</v>
      </c>
      <c r="H178" s="7" t="s">
        <v>448</v>
      </c>
      <c r="I178" s="7" t="s">
        <v>448</v>
      </c>
      <c r="J178" s="22" t="s">
        <v>448</v>
      </c>
      <c r="K178" s="33" t="s">
        <v>448</v>
      </c>
      <c r="L178" s="7" t="s">
        <v>448</v>
      </c>
      <c r="M178" s="26" t="s">
        <v>448</v>
      </c>
      <c r="N178" s="7"/>
      <c r="O178" s="7"/>
      <c r="P178" s="7"/>
      <c r="Q178" s="7"/>
      <c r="R178" s="26" t="s">
        <v>448</v>
      </c>
      <c r="S178" s="31"/>
    </row>
    <row r="179" spans="1:19" ht="31.5" customHeight="1" x14ac:dyDescent="0.25">
      <c r="A179" s="132" t="s">
        <v>111</v>
      </c>
      <c r="B179" s="73" t="s">
        <v>174</v>
      </c>
      <c r="C179" s="80">
        <v>39</v>
      </c>
      <c r="D179" s="80" t="s">
        <v>710</v>
      </c>
      <c r="E179" s="80">
        <v>0</v>
      </c>
      <c r="F179" s="80" t="s">
        <v>175</v>
      </c>
      <c r="G179" s="48" t="s">
        <v>176</v>
      </c>
      <c r="H179" s="17">
        <v>43467</v>
      </c>
      <c r="I179" s="17">
        <v>43555</v>
      </c>
      <c r="J179" s="41" t="s">
        <v>663</v>
      </c>
      <c r="K179" s="121" t="s">
        <v>368</v>
      </c>
      <c r="L179" s="80" t="s">
        <v>354</v>
      </c>
      <c r="M179" s="84" t="s">
        <v>711</v>
      </c>
      <c r="N179" s="80" t="s">
        <v>712</v>
      </c>
      <c r="O179" s="80" t="s">
        <v>712</v>
      </c>
      <c r="P179" s="88" t="str">
        <f>IFERROR((0%/0%),"No aplica")</f>
        <v>No aplica</v>
      </c>
      <c r="Q179" s="88">
        <f>IFERROR((0/2),"No aplica")</f>
        <v>0</v>
      </c>
      <c r="R179" s="80" t="s">
        <v>534</v>
      </c>
      <c r="S179" s="87" t="s">
        <v>867</v>
      </c>
    </row>
    <row r="180" spans="1:19" ht="47.25" x14ac:dyDescent="0.25">
      <c r="A180" s="132"/>
      <c r="B180" s="73"/>
      <c r="C180" s="80"/>
      <c r="D180" s="80"/>
      <c r="E180" s="80"/>
      <c r="F180" s="80"/>
      <c r="G180" s="48" t="s">
        <v>177</v>
      </c>
      <c r="H180" s="17">
        <v>43555</v>
      </c>
      <c r="I180" s="17">
        <v>43570</v>
      </c>
      <c r="J180" s="41" t="s">
        <v>663</v>
      </c>
      <c r="K180" s="121"/>
      <c r="L180" s="80"/>
      <c r="M180" s="84"/>
      <c r="N180" s="80"/>
      <c r="O180" s="80"/>
      <c r="P180" s="88"/>
      <c r="Q180" s="88"/>
      <c r="R180" s="80"/>
      <c r="S180" s="87"/>
    </row>
    <row r="181" spans="1:19" ht="33" customHeight="1" x14ac:dyDescent="0.25">
      <c r="A181" s="132"/>
      <c r="B181" s="73"/>
      <c r="C181" s="80"/>
      <c r="D181" s="80"/>
      <c r="E181" s="80"/>
      <c r="F181" s="80"/>
      <c r="G181" s="48" t="s">
        <v>345</v>
      </c>
      <c r="H181" s="17">
        <v>43586</v>
      </c>
      <c r="I181" s="17">
        <v>43830</v>
      </c>
      <c r="J181" s="41" t="s">
        <v>663</v>
      </c>
      <c r="K181" s="121"/>
      <c r="L181" s="80"/>
      <c r="M181" s="84"/>
      <c r="N181" s="80"/>
      <c r="O181" s="80"/>
      <c r="P181" s="88"/>
      <c r="Q181" s="88"/>
      <c r="R181" s="80"/>
      <c r="S181" s="87"/>
    </row>
    <row r="182" spans="1:19" ht="31.5" customHeight="1" x14ac:dyDescent="0.25">
      <c r="A182" s="132"/>
      <c r="B182" s="73"/>
      <c r="C182" s="80"/>
      <c r="D182" s="80"/>
      <c r="E182" s="80"/>
      <c r="F182" s="80" t="s">
        <v>178</v>
      </c>
      <c r="G182" s="48" t="s">
        <v>179</v>
      </c>
      <c r="H182" s="17">
        <v>43467</v>
      </c>
      <c r="I182" s="17">
        <v>43830</v>
      </c>
      <c r="J182" s="41" t="s">
        <v>663</v>
      </c>
      <c r="K182" s="121"/>
      <c r="L182" s="80"/>
      <c r="M182" s="84"/>
      <c r="N182" s="80"/>
      <c r="O182" s="80"/>
      <c r="P182" s="88"/>
      <c r="Q182" s="88"/>
      <c r="R182" s="80"/>
      <c r="S182" s="87"/>
    </row>
    <row r="183" spans="1:19" ht="47.25" x14ac:dyDescent="0.25">
      <c r="A183" s="132"/>
      <c r="B183" s="73"/>
      <c r="C183" s="80"/>
      <c r="D183" s="80"/>
      <c r="E183" s="80"/>
      <c r="F183" s="80"/>
      <c r="G183" s="48" t="s">
        <v>713</v>
      </c>
      <c r="H183" s="17">
        <v>43466</v>
      </c>
      <c r="I183" s="17">
        <v>43645</v>
      </c>
      <c r="J183" s="41" t="s">
        <v>663</v>
      </c>
      <c r="K183" s="121"/>
      <c r="L183" s="80"/>
      <c r="M183" s="84"/>
      <c r="N183" s="80"/>
      <c r="O183" s="80"/>
      <c r="P183" s="88"/>
      <c r="Q183" s="88"/>
      <c r="R183" s="80"/>
      <c r="S183" s="87"/>
    </row>
    <row r="184" spans="1:19" ht="47.25" x14ac:dyDescent="0.25">
      <c r="A184" s="132"/>
      <c r="B184" s="73"/>
      <c r="C184" s="80"/>
      <c r="D184" s="80"/>
      <c r="E184" s="80"/>
      <c r="F184" s="80"/>
      <c r="G184" s="48" t="s">
        <v>114</v>
      </c>
      <c r="H184" s="17">
        <v>43496</v>
      </c>
      <c r="I184" s="17">
        <v>43769</v>
      </c>
      <c r="J184" s="41" t="s">
        <v>663</v>
      </c>
      <c r="K184" s="121"/>
      <c r="L184" s="80"/>
      <c r="M184" s="84"/>
      <c r="N184" s="80"/>
      <c r="O184" s="80"/>
      <c r="P184" s="88"/>
      <c r="Q184" s="88"/>
      <c r="R184" s="80"/>
      <c r="S184" s="87"/>
    </row>
    <row r="185" spans="1:19" ht="48.75" customHeight="1" x14ac:dyDescent="0.25">
      <c r="A185" s="71" t="s">
        <v>113</v>
      </c>
      <c r="B185" s="73" t="s">
        <v>293</v>
      </c>
      <c r="C185" s="73">
        <v>40</v>
      </c>
      <c r="D185" s="73" t="s">
        <v>180</v>
      </c>
      <c r="E185" s="73">
        <v>0</v>
      </c>
      <c r="F185" s="80" t="s">
        <v>773</v>
      </c>
      <c r="G185" s="48" t="s">
        <v>310</v>
      </c>
      <c r="H185" s="17">
        <v>43511</v>
      </c>
      <c r="I185" s="17">
        <v>43539</v>
      </c>
      <c r="J185" s="41" t="s">
        <v>663</v>
      </c>
      <c r="K185" s="130" t="s">
        <v>368</v>
      </c>
      <c r="L185" s="73" t="s">
        <v>354</v>
      </c>
      <c r="M185" s="71" t="s">
        <v>181</v>
      </c>
      <c r="N185" s="73" t="s">
        <v>181</v>
      </c>
      <c r="O185" s="73" t="s">
        <v>554</v>
      </c>
      <c r="P185" s="75">
        <f>IFERROR((0/1),"No aplica")</f>
        <v>0</v>
      </c>
      <c r="Q185" s="75">
        <f>IFERROR((0/1),"No aplica")</f>
        <v>0</v>
      </c>
      <c r="R185" s="73" t="s">
        <v>541</v>
      </c>
      <c r="S185" s="77" t="s">
        <v>868</v>
      </c>
    </row>
    <row r="186" spans="1:19" ht="47.25" x14ac:dyDescent="0.25">
      <c r="A186" s="71"/>
      <c r="B186" s="73"/>
      <c r="C186" s="73"/>
      <c r="D186" s="73"/>
      <c r="E186" s="73"/>
      <c r="F186" s="80"/>
      <c r="G186" s="48" t="s">
        <v>182</v>
      </c>
      <c r="H186" s="17">
        <v>43511</v>
      </c>
      <c r="I186" s="17">
        <v>43555</v>
      </c>
      <c r="J186" s="41" t="s">
        <v>663</v>
      </c>
      <c r="K186" s="130"/>
      <c r="L186" s="73"/>
      <c r="M186" s="71"/>
      <c r="N186" s="73"/>
      <c r="O186" s="73"/>
      <c r="P186" s="75"/>
      <c r="Q186" s="75"/>
      <c r="R186" s="73"/>
      <c r="S186" s="77"/>
    </row>
    <row r="187" spans="1:19" ht="47.25" x14ac:dyDescent="0.25">
      <c r="A187" s="71"/>
      <c r="B187" s="73"/>
      <c r="C187" s="73"/>
      <c r="D187" s="73"/>
      <c r="E187" s="73"/>
      <c r="F187" s="80" t="s">
        <v>311</v>
      </c>
      <c r="G187" s="48" t="s">
        <v>839</v>
      </c>
      <c r="H187" s="17">
        <v>43521</v>
      </c>
      <c r="I187" s="17">
        <v>43585</v>
      </c>
      <c r="J187" s="41" t="s">
        <v>663</v>
      </c>
      <c r="K187" s="130"/>
      <c r="L187" s="73"/>
      <c r="M187" s="71"/>
      <c r="N187" s="73"/>
      <c r="O187" s="73"/>
      <c r="P187" s="75"/>
      <c r="Q187" s="75"/>
      <c r="R187" s="73"/>
      <c r="S187" s="77"/>
    </row>
    <row r="188" spans="1:19" ht="47.25" x14ac:dyDescent="0.25">
      <c r="A188" s="71"/>
      <c r="B188" s="73"/>
      <c r="C188" s="73"/>
      <c r="D188" s="73"/>
      <c r="E188" s="73"/>
      <c r="F188" s="80"/>
      <c r="G188" s="48" t="s">
        <v>774</v>
      </c>
      <c r="H188" s="17">
        <v>43521</v>
      </c>
      <c r="I188" s="17">
        <v>43595</v>
      </c>
      <c r="J188" s="41" t="s">
        <v>663</v>
      </c>
      <c r="K188" s="130"/>
      <c r="L188" s="73"/>
      <c r="M188" s="71"/>
      <c r="N188" s="73"/>
      <c r="O188" s="73"/>
      <c r="P188" s="75"/>
      <c r="Q188" s="75"/>
      <c r="R188" s="73"/>
      <c r="S188" s="77"/>
    </row>
    <row r="189" spans="1:19" ht="36.75" customHeight="1" x14ac:dyDescent="0.25">
      <c r="A189" s="71"/>
      <c r="B189" s="73"/>
      <c r="C189" s="73"/>
      <c r="D189" s="73"/>
      <c r="E189" s="73"/>
      <c r="F189" s="80"/>
      <c r="G189" s="48" t="s">
        <v>183</v>
      </c>
      <c r="H189" s="17">
        <v>43556</v>
      </c>
      <c r="I189" s="17">
        <v>43595</v>
      </c>
      <c r="J189" s="41" t="s">
        <v>663</v>
      </c>
      <c r="K189" s="130"/>
      <c r="L189" s="73"/>
      <c r="M189" s="71"/>
      <c r="N189" s="73"/>
      <c r="O189" s="73"/>
      <c r="P189" s="75"/>
      <c r="Q189" s="75"/>
      <c r="R189" s="73"/>
      <c r="S189" s="77"/>
    </row>
    <row r="190" spans="1:19" ht="31.5" customHeight="1" x14ac:dyDescent="0.25">
      <c r="A190" s="71"/>
      <c r="B190" s="73"/>
      <c r="C190" s="73"/>
      <c r="D190" s="73"/>
      <c r="E190" s="73"/>
      <c r="F190" s="80" t="s">
        <v>184</v>
      </c>
      <c r="G190" s="48" t="s">
        <v>185</v>
      </c>
      <c r="H190" s="17">
        <v>43535</v>
      </c>
      <c r="I190" s="17">
        <v>43595</v>
      </c>
      <c r="J190" s="41" t="s">
        <v>663</v>
      </c>
      <c r="K190" s="130"/>
      <c r="L190" s="73"/>
      <c r="M190" s="71"/>
      <c r="N190" s="73"/>
      <c r="O190" s="73"/>
      <c r="P190" s="75"/>
      <c r="Q190" s="75"/>
      <c r="R190" s="73"/>
      <c r="S190" s="77"/>
    </row>
    <row r="191" spans="1:19" ht="47.25" x14ac:dyDescent="0.25">
      <c r="A191" s="71"/>
      <c r="B191" s="73"/>
      <c r="C191" s="73"/>
      <c r="D191" s="73"/>
      <c r="E191" s="73"/>
      <c r="F191" s="80"/>
      <c r="G191" s="48" t="s">
        <v>186</v>
      </c>
      <c r="H191" s="17">
        <v>43535</v>
      </c>
      <c r="I191" s="17">
        <v>43602</v>
      </c>
      <c r="J191" s="41" t="s">
        <v>663</v>
      </c>
      <c r="K191" s="130"/>
      <c r="L191" s="73"/>
      <c r="M191" s="71"/>
      <c r="N191" s="73"/>
      <c r="O191" s="73"/>
      <c r="P191" s="75"/>
      <c r="Q191" s="75"/>
      <c r="R191" s="73"/>
      <c r="S191" s="77"/>
    </row>
    <row r="192" spans="1:19" ht="47.25" x14ac:dyDescent="0.25">
      <c r="A192" s="71"/>
      <c r="B192" s="73"/>
      <c r="C192" s="73"/>
      <c r="D192" s="73"/>
      <c r="E192" s="73"/>
      <c r="F192" s="80" t="s">
        <v>312</v>
      </c>
      <c r="G192" s="48" t="s">
        <v>313</v>
      </c>
      <c r="H192" s="17">
        <v>43466</v>
      </c>
      <c r="I192" s="17">
        <v>43511</v>
      </c>
      <c r="J192" s="41" t="s">
        <v>663</v>
      </c>
      <c r="K192" s="130"/>
      <c r="L192" s="73"/>
      <c r="M192" s="71"/>
      <c r="N192" s="73"/>
      <c r="O192" s="73"/>
      <c r="P192" s="75"/>
      <c r="Q192" s="75"/>
      <c r="R192" s="73"/>
      <c r="S192" s="77"/>
    </row>
    <row r="193" spans="1:19" ht="47.25" x14ac:dyDescent="0.25">
      <c r="A193" s="71"/>
      <c r="B193" s="73"/>
      <c r="C193" s="73"/>
      <c r="D193" s="73"/>
      <c r="E193" s="73"/>
      <c r="F193" s="80"/>
      <c r="G193" s="48" t="s">
        <v>314</v>
      </c>
      <c r="H193" s="17">
        <v>43524</v>
      </c>
      <c r="I193" s="17">
        <v>43637</v>
      </c>
      <c r="J193" s="41" t="s">
        <v>663</v>
      </c>
      <c r="K193" s="130"/>
      <c r="L193" s="73"/>
      <c r="M193" s="71"/>
      <c r="N193" s="73"/>
      <c r="O193" s="73"/>
      <c r="P193" s="75"/>
      <c r="Q193" s="75"/>
      <c r="R193" s="73"/>
      <c r="S193" s="77"/>
    </row>
    <row r="194" spans="1:19" ht="47.25" x14ac:dyDescent="0.25">
      <c r="A194" s="71"/>
      <c r="B194" s="73"/>
      <c r="C194" s="73"/>
      <c r="D194" s="73"/>
      <c r="E194" s="73"/>
      <c r="F194" s="80"/>
      <c r="G194" s="48" t="s">
        <v>187</v>
      </c>
      <c r="H194" s="18">
        <v>43605</v>
      </c>
      <c r="I194" s="18">
        <v>43620</v>
      </c>
      <c r="J194" s="41" t="s">
        <v>663</v>
      </c>
      <c r="K194" s="130"/>
      <c r="L194" s="73"/>
      <c r="M194" s="71"/>
      <c r="N194" s="73"/>
      <c r="O194" s="73"/>
      <c r="P194" s="75"/>
      <c r="Q194" s="75"/>
      <c r="R194" s="73"/>
      <c r="S194" s="77"/>
    </row>
    <row r="195" spans="1:19" ht="47.25" x14ac:dyDescent="0.25">
      <c r="A195" s="71"/>
      <c r="B195" s="73"/>
      <c r="C195" s="73"/>
      <c r="D195" s="73"/>
      <c r="E195" s="73"/>
      <c r="F195" s="80"/>
      <c r="G195" s="48" t="s">
        <v>188</v>
      </c>
      <c r="H195" s="18">
        <v>43633</v>
      </c>
      <c r="I195" s="18">
        <v>43272</v>
      </c>
      <c r="J195" s="41" t="s">
        <v>663</v>
      </c>
      <c r="K195" s="130"/>
      <c r="L195" s="73"/>
      <c r="M195" s="71"/>
      <c r="N195" s="73"/>
      <c r="O195" s="73"/>
      <c r="P195" s="75"/>
      <c r="Q195" s="75"/>
      <c r="R195" s="73"/>
      <c r="S195" s="77"/>
    </row>
    <row r="196" spans="1:19" x14ac:dyDescent="0.25">
      <c r="A196" s="26" t="s">
        <v>448</v>
      </c>
      <c r="B196" s="7" t="s">
        <v>448</v>
      </c>
      <c r="C196" s="7"/>
      <c r="D196" s="7" t="s">
        <v>448</v>
      </c>
      <c r="E196" s="7" t="s">
        <v>448</v>
      </c>
      <c r="F196" s="7" t="s">
        <v>448</v>
      </c>
      <c r="G196" s="50" t="s">
        <v>448</v>
      </c>
      <c r="H196" s="7" t="s">
        <v>448</v>
      </c>
      <c r="I196" s="7" t="s">
        <v>448</v>
      </c>
      <c r="J196" s="22" t="s">
        <v>448</v>
      </c>
      <c r="K196" s="33" t="s">
        <v>448</v>
      </c>
      <c r="L196" s="7" t="s">
        <v>448</v>
      </c>
      <c r="M196" s="26" t="s">
        <v>448</v>
      </c>
      <c r="N196" s="7"/>
      <c r="O196" s="7"/>
      <c r="P196" s="7"/>
      <c r="Q196" s="7"/>
      <c r="R196" s="26" t="s">
        <v>448</v>
      </c>
      <c r="S196" s="31"/>
    </row>
    <row r="197" spans="1:19" ht="31.5" customHeight="1" x14ac:dyDescent="0.25">
      <c r="A197" s="71" t="s">
        <v>111</v>
      </c>
      <c r="B197" s="73" t="s">
        <v>174</v>
      </c>
      <c r="C197" s="73">
        <v>41</v>
      </c>
      <c r="D197" s="80" t="s">
        <v>189</v>
      </c>
      <c r="E197" s="129">
        <v>0</v>
      </c>
      <c r="F197" s="80" t="s">
        <v>315</v>
      </c>
      <c r="G197" s="48" t="s">
        <v>191</v>
      </c>
      <c r="H197" s="17">
        <v>43466</v>
      </c>
      <c r="I197" s="17">
        <v>43554</v>
      </c>
      <c r="J197" s="53" t="s">
        <v>193</v>
      </c>
      <c r="K197" s="130" t="s">
        <v>368</v>
      </c>
      <c r="L197" s="73" t="s">
        <v>354</v>
      </c>
      <c r="M197" s="71" t="s">
        <v>190</v>
      </c>
      <c r="N197" s="73" t="s">
        <v>862</v>
      </c>
      <c r="O197" s="73" t="s">
        <v>714</v>
      </c>
      <c r="P197" s="75">
        <f>IFERROR((87%/60%),"No aplica")</f>
        <v>1.45</v>
      </c>
      <c r="Q197" s="93" t="s">
        <v>539</v>
      </c>
      <c r="R197" s="73" t="s">
        <v>538</v>
      </c>
      <c r="S197" s="77" t="s">
        <v>869</v>
      </c>
    </row>
    <row r="198" spans="1:19" ht="31.5" x14ac:dyDescent="0.25">
      <c r="A198" s="71"/>
      <c r="B198" s="73"/>
      <c r="C198" s="73"/>
      <c r="D198" s="80"/>
      <c r="E198" s="129"/>
      <c r="F198" s="80"/>
      <c r="G198" s="48" t="s">
        <v>192</v>
      </c>
      <c r="H198" s="17">
        <v>43466</v>
      </c>
      <c r="I198" s="17">
        <v>43830</v>
      </c>
      <c r="J198" s="41" t="s">
        <v>193</v>
      </c>
      <c r="K198" s="130"/>
      <c r="L198" s="73"/>
      <c r="M198" s="71"/>
      <c r="N198" s="73"/>
      <c r="O198" s="73"/>
      <c r="P198" s="75"/>
      <c r="Q198" s="93"/>
      <c r="R198" s="73"/>
      <c r="S198" s="77"/>
    </row>
    <row r="199" spans="1:19" ht="31.5" customHeight="1" x14ac:dyDescent="0.25">
      <c r="A199" s="71"/>
      <c r="B199" s="73"/>
      <c r="C199" s="73"/>
      <c r="D199" s="80"/>
      <c r="E199" s="129"/>
      <c r="F199" s="80" t="s">
        <v>316</v>
      </c>
      <c r="G199" s="48" t="s">
        <v>194</v>
      </c>
      <c r="H199" s="17">
        <v>43617</v>
      </c>
      <c r="I199" s="17">
        <v>43830</v>
      </c>
      <c r="J199" s="41" t="s">
        <v>193</v>
      </c>
      <c r="K199" s="130"/>
      <c r="L199" s="73"/>
      <c r="M199" s="71"/>
      <c r="N199" s="73"/>
      <c r="O199" s="73"/>
      <c r="P199" s="75"/>
      <c r="Q199" s="93"/>
      <c r="R199" s="73"/>
      <c r="S199" s="77"/>
    </row>
    <row r="200" spans="1:19" ht="31.5" x14ac:dyDescent="0.25">
      <c r="A200" s="71"/>
      <c r="B200" s="73"/>
      <c r="C200" s="73"/>
      <c r="D200" s="80"/>
      <c r="E200" s="129"/>
      <c r="F200" s="80"/>
      <c r="G200" s="48" t="s">
        <v>775</v>
      </c>
      <c r="H200" s="17">
        <v>43466</v>
      </c>
      <c r="I200" s="17">
        <v>43616</v>
      </c>
      <c r="J200" s="41" t="s">
        <v>193</v>
      </c>
      <c r="K200" s="130"/>
      <c r="L200" s="73"/>
      <c r="M200" s="71"/>
      <c r="N200" s="73"/>
      <c r="O200" s="73"/>
      <c r="P200" s="75"/>
      <c r="Q200" s="93"/>
      <c r="R200" s="73"/>
      <c r="S200" s="77"/>
    </row>
    <row r="201" spans="1:19" ht="31.5" x14ac:dyDescent="0.25">
      <c r="A201" s="71"/>
      <c r="B201" s="73"/>
      <c r="C201" s="73"/>
      <c r="D201" s="80"/>
      <c r="E201" s="129"/>
      <c r="F201" s="80"/>
      <c r="G201" s="48" t="s">
        <v>195</v>
      </c>
      <c r="H201" s="17">
        <v>43466</v>
      </c>
      <c r="I201" s="17">
        <v>43646</v>
      </c>
      <c r="J201" s="41" t="s">
        <v>193</v>
      </c>
      <c r="K201" s="130"/>
      <c r="L201" s="73"/>
      <c r="M201" s="71"/>
      <c r="N201" s="73"/>
      <c r="O201" s="73"/>
      <c r="P201" s="75"/>
      <c r="Q201" s="93"/>
      <c r="R201" s="73"/>
      <c r="S201" s="77"/>
    </row>
    <row r="202" spans="1:19" ht="47.25" x14ac:dyDescent="0.25">
      <c r="A202" s="71"/>
      <c r="B202" s="73"/>
      <c r="C202" s="73"/>
      <c r="D202" s="80"/>
      <c r="E202" s="129"/>
      <c r="F202" s="80"/>
      <c r="G202" s="48" t="s">
        <v>490</v>
      </c>
      <c r="H202" s="17">
        <v>43647</v>
      </c>
      <c r="I202" s="17">
        <v>43830</v>
      </c>
      <c r="J202" s="41" t="s">
        <v>193</v>
      </c>
      <c r="K202" s="130"/>
      <c r="L202" s="73"/>
      <c r="M202" s="71"/>
      <c r="N202" s="73"/>
      <c r="O202" s="73"/>
      <c r="P202" s="75"/>
      <c r="Q202" s="93"/>
      <c r="R202" s="73"/>
      <c r="S202" s="77"/>
    </row>
    <row r="203" spans="1:19" ht="31.5" customHeight="1" x14ac:dyDescent="0.25">
      <c r="A203" s="71"/>
      <c r="B203" s="73"/>
      <c r="C203" s="73"/>
      <c r="D203" s="80"/>
      <c r="E203" s="129"/>
      <c r="F203" s="80" t="s">
        <v>317</v>
      </c>
      <c r="G203" s="48" t="s">
        <v>196</v>
      </c>
      <c r="H203" s="17">
        <v>43466</v>
      </c>
      <c r="I203" s="17">
        <v>43830</v>
      </c>
      <c r="J203" s="41" t="s">
        <v>193</v>
      </c>
      <c r="K203" s="130"/>
      <c r="L203" s="73"/>
      <c r="M203" s="71"/>
      <c r="N203" s="73"/>
      <c r="O203" s="73"/>
      <c r="P203" s="75"/>
      <c r="Q203" s="93"/>
      <c r="R203" s="73"/>
      <c r="S203" s="77"/>
    </row>
    <row r="204" spans="1:19" ht="31.5" x14ac:dyDescent="0.25">
      <c r="A204" s="71"/>
      <c r="B204" s="73"/>
      <c r="C204" s="73"/>
      <c r="D204" s="80"/>
      <c r="E204" s="129"/>
      <c r="F204" s="80"/>
      <c r="G204" s="48" t="s">
        <v>197</v>
      </c>
      <c r="H204" s="17">
        <v>43466</v>
      </c>
      <c r="I204" s="17" t="s">
        <v>198</v>
      </c>
      <c r="J204" s="41" t="s">
        <v>193</v>
      </c>
      <c r="K204" s="130"/>
      <c r="L204" s="73"/>
      <c r="M204" s="71"/>
      <c r="N204" s="73"/>
      <c r="O204" s="73"/>
      <c r="P204" s="75"/>
      <c r="Q204" s="93"/>
      <c r="R204" s="73"/>
      <c r="S204" s="77"/>
    </row>
    <row r="205" spans="1:19" ht="31.5" customHeight="1" x14ac:dyDescent="0.25">
      <c r="A205" s="71"/>
      <c r="B205" s="73"/>
      <c r="C205" s="73"/>
      <c r="D205" s="80"/>
      <c r="E205" s="129"/>
      <c r="F205" s="80" t="s">
        <v>318</v>
      </c>
      <c r="G205" s="48" t="s">
        <v>115</v>
      </c>
      <c r="H205" s="17">
        <v>43480</v>
      </c>
      <c r="I205" s="17">
        <v>43585</v>
      </c>
      <c r="J205" s="41" t="s">
        <v>193</v>
      </c>
      <c r="K205" s="130"/>
      <c r="L205" s="73"/>
      <c r="M205" s="71"/>
      <c r="N205" s="73"/>
      <c r="O205" s="73"/>
      <c r="P205" s="75"/>
      <c r="Q205" s="93"/>
      <c r="R205" s="73"/>
      <c r="S205" s="77"/>
    </row>
    <row r="206" spans="1:19" ht="31.5" x14ac:dyDescent="0.25">
      <c r="A206" s="71"/>
      <c r="B206" s="73"/>
      <c r="C206" s="73"/>
      <c r="D206" s="80"/>
      <c r="E206" s="129"/>
      <c r="F206" s="80"/>
      <c r="G206" s="48" t="s">
        <v>116</v>
      </c>
      <c r="H206" s="17">
        <v>43480</v>
      </c>
      <c r="I206" s="17">
        <v>43830</v>
      </c>
      <c r="J206" s="41" t="s">
        <v>193</v>
      </c>
      <c r="K206" s="130"/>
      <c r="L206" s="73"/>
      <c r="M206" s="71"/>
      <c r="N206" s="73"/>
      <c r="O206" s="73"/>
      <c r="P206" s="75"/>
      <c r="Q206" s="93"/>
      <c r="R206" s="73"/>
      <c r="S206" s="77"/>
    </row>
    <row r="207" spans="1:19" ht="31.5" x14ac:dyDescent="0.25">
      <c r="A207" s="71"/>
      <c r="B207" s="73"/>
      <c r="C207" s="73"/>
      <c r="D207" s="80"/>
      <c r="E207" s="129"/>
      <c r="F207" s="80"/>
      <c r="G207" s="48" t="s">
        <v>117</v>
      </c>
      <c r="H207" s="17">
        <v>43480</v>
      </c>
      <c r="I207" s="17">
        <v>43830</v>
      </c>
      <c r="J207" s="41" t="s">
        <v>193</v>
      </c>
      <c r="K207" s="130"/>
      <c r="L207" s="73"/>
      <c r="M207" s="71"/>
      <c r="N207" s="73"/>
      <c r="O207" s="73"/>
      <c r="P207" s="75"/>
      <c r="Q207" s="93"/>
      <c r="R207" s="73"/>
      <c r="S207" s="77"/>
    </row>
    <row r="208" spans="1:19" ht="50.25" customHeight="1" x14ac:dyDescent="0.25">
      <c r="A208" s="71"/>
      <c r="B208" s="73"/>
      <c r="C208" s="73"/>
      <c r="D208" s="80"/>
      <c r="E208" s="129"/>
      <c r="F208" s="80" t="s">
        <v>319</v>
      </c>
      <c r="G208" s="48" t="s">
        <v>320</v>
      </c>
      <c r="H208" s="17">
        <v>43466</v>
      </c>
      <c r="I208" s="17">
        <v>43830</v>
      </c>
      <c r="J208" s="44" t="s">
        <v>193</v>
      </c>
      <c r="K208" s="130"/>
      <c r="L208" s="73"/>
      <c r="M208" s="71"/>
      <c r="N208" s="73"/>
      <c r="O208" s="73"/>
      <c r="P208" s="75"/>
      <c r="Q208" s="93"/>
      <c r="R208" s="73"/>
      <c r="S208" s="77"/>
    </row>
    <row r="209" spans="1:19" ht="48" customHeight="1" x14ac:dyDescent="0.25">
      <c r="A209" s="71"/>
      <c r="B209" s="73"/>
      <c r="C209" s="73"/>
      <c r="D209" s="80"/>
      <c r="E209" s="129"/>
      <c r="F209" s="80"/>
      <c r="G209" s="48" t="s">
        <v>402</v>
      </c>
      <c r="H209" s="17">
        <v>43620</v>
      </c>
      <c r="I209" s="17">
        <v>43708</v>
      </c>
      <c r="J209" s="44" t="s">
        <v>193</v>
      </c>
      <c r="K209" s="130"/>
      <c r="L209" s="73"/>
      <c r="M209" s="71"/>
      <c r="N209" s="73"/>
      <c r="O209" s="73"/>
      <c r="P209" s="75"/>
      <c r="Q209" s="93"/>
      <c r="R209" s="73"/>
      <c r="S209" s="77"/>
    </row>
    <row r="210" spans="1:19" s="11" customFormat="1" ht="47.25" x14ac:dyDescent="0.25">
      <c r="A210" s="71"/>
      <c r="B210" s="73"/>
      <c r="C210" s="73"/>
      <c r="D210" s="80"/>
      <c r="E210" s="129"/>
      <c r="F210" s="80"/>
      <c r="G210" s="48" t="s">
        <v>491</v>
      </c>
      <c r="H210" s="17">
        <v>43620</v>
      </c>
      <c r="I210" s="17">
        <v>43708</v>
      </c>
      <c r="J210" s="44" t="s">
        <v>193</v>
      </c>
      <c r="K210" s="130"/>
      <c r="L210" s="73"/>
      <c r="M210" s="71"/>
      <c r="N210" s="73"/>
      <c r="O210" s="73"/>
      <c r="P210" s="75"/>
      <c r="Q210" s="93"/>
      <c r="R210" s="73"/>
      <c r="S210" s="77"/>
    </row>
    <row r="211" spans="1:19" ht="31.5" customHeight="1" x14ac:dyDescent="0.25">
      <c r="A211" s="71"/>
      <c r="B211" s="73"/>
      <c r="C211" s="73"/>
      <c r="D211" s="80"/>
      <c r="E211" s="129"/>
      <c r="F211" s="80"/>
      <c r="G211" s="48" t="s">
        <v>401</v>
      </c>
      <c r="H211" s="17">
        <v>43710</v>
      </c>
      <c r="I211" s="17">
        <v>43830</v>
      </c>
      <c r="J211" s="44" t="s">
        <v>193</v>
      </c>
      <c r="K211" s="130"/>
      <c r="L211" s="73"/>
      <c r="M211" s="71"/>
      <c r="N211" s="73"/>
      <c r="O211" s="73"/>
      <c r="P211" s="75"/>
      <c r="Q211" s="93"/>
      <c r="R211" s="73"/>
      <c r="S211" s="77"/>
    </row>
    <row r="212" spans="1:19" ht="47.25" x14ac:dyDescent="0.25">
      <c r="A212" s="71"/>
      <c r="B212" s="73"/>
      <c r="C212" s="73"/>
      <c r="D212" s="80"/>
      <c r="E212" s="129"/>
      <c r="F212" s="80" t="s">
        <v>321</v>
      </c>
      <c r="G212" s="48" t="s">
        <v>322</v>
      </c>
      <c r="H212" s="17">
        <v>43466</v>
      </c>
      <c r="I212" s="17">
        <v>43830</v>
      </c>
      <c r="J212" s="44" t="s">
        <v>193</v>
      </c>
      <c r="K212" s="130"/>
      <c r="L212" s="73"/>
      <c r="M212" s="71"/>
      <c r="N212" s="73"/>
      <c r="O212" s="73"/>
      <c r="P212" s="75"/>
      <c r="Q212" s="93"/>
      <c r="R212" s="73"/>
      <c r="S212" s="77"/>
    </row>
    <row r="213" spans="1:19" ht="31.5" x14ac:dyDescent="0.25">
      <c r="A213" s="71"/>
      <c r="B213" s="73"/>
      <c r="C213" s="73"/>
      <c r="D213" s="80"/>
      <c r="E213" s="129"/>
      <c r="F213" s="80"/>
      <c r="G213" s="48" t="s">
        <v>323</v>
      </c>
      <c r="H213" s="17">
        <v>43620</v>
      </c>
      <c r="I213" s="17">
        <v>43708</v>
      </c>
      <c r="J213" s="41" t="s">
        <v>193</v>
      </c>
      <c r="K213" s="130"/>
      <c r="L213" s="73"/>
      <c r="M213" s="71"/>
      <c r="N213" s="73"/>
      <c r="O213" s="73"/>
      <c r="P213" s="75"/>
      <c r="Q213" s="93"/>
      <c r="R213" s="73"/>
      <c r="S213" s="77"/>
    </row>
    <row r="214" spans="1:19" ht="31.5" customHeight="1" x14ac:dyDescent="0.25">
      <c r="A214" s="71"/>
      <c r="B214" s="73"/>
      <c r="C214" s="73"/>
      <c r="D214" s="80"/>
      <c r="E214" s="129"/>
      <c r="F214" s="80"/>
      <c r="G214" s="48" t="s">
        <v>324</v>
      </c>
      <c r="H214" s="17">
        <v>43710</v>
      </c>
      <c r="I214" s="17">
        <v>43830</v>
      </c>
      <c r="J214" s="41" t="s">
        <v>193</v>
      </c>
      <c r="K214" s="130"/>
      <c r="L214" s="73"/>
      <c r="M214" s="71"/>
      <c r="N214" s="73"/>
      <c r="O214" s="73"/>
      <c r="P214" s="75"/>
      <c r="Q214" s="93"/>
      <c r="R214" s="73"/>
      <c r="S214" s="77"/>
    </row>
    <row r="215" spans="1:19" ht="50.25" customHeight="1" x14ac:dyDescent="0.25">
      <c r="A215" s="133" t="s">
        <v>111</v>
      </c>
      <c r="B215" s="124" t="s">
        <v>174</v>
      </c>
      <c r="C215" s="124">
        <v>42</v>
      </c>
      <c r="D215" s="124" t="s">
        <v>199</v>
      </c>
      <c r="E215" s="124">
        <v>0</v>
      </c>
      <c r="F215" s="126" t="s">
        <v>325</v>
      </c>
      <c r="G215" s="56" t="s">
        <v>200</v>
      </c>
      <c r="H215" s="57">
        <v>43647</v>
      </c>
      <c r="I215" s="57">
        <v>43708</v>
      </c>
      <c r="J215" s="58" t="s">
        <v>193</v>
      </c>
      <c r="K215" s="130" t="s">
        <v>368</v>
      </c>
      <c r="L215" s="73" t="s">
        <v>354</v>
      </c>
      <c r="M215" s="71" t="s">
        <v>716</v>
      </c>
      <c r="N215" s="73" t="s">
        <v>717</v>
      </c>
      <c r="O215" s="73" t="s">
        <v>717</v>
      </c>
      <c r="P215" s="75" t="str">
        <f>IFERROR((0/0),"No aplica")</f>
        <v>No aplica</v>
      </c>
      <c r="Q215" s="75">
        <f>IFERROR((0/2),"No aplica")</f>
        <v>0</v>
      </c>
      <c r="R215" s="73" t="s">
        <v>534</v>
      </c>
      <c r="S215" s="77" t="s">
        <v>875</v>
      </c>
    </row>
    <row r="216" spans="1:19" ht="50.25" customHeight="1" x14ac:dyDescent="0.25">
      <c r="A216" s="133"/>
      <c r="B216" s="124"/>
      <c r="C216" s="124"/>
      <c r="D216" s="124"/>
      <c r="E216" s="124"/>
      <c r="F216" s="126"/>
      <c r="G216" s="56" t="s">
        <v>201</v>
      </c>
      <c r="H216" s="57">
        <v>43709</v>
      </c>
      <c r="I216" s="57">
        <v>43769</v>
      </c>
      <c r="J216" s="58" t="s">
        <v>193</v>
      </c>
      <c r="K216" s="130"/>
      <c r="L216" s="73"/>
      <c r="M216" s="71"/>
      <c r="N216" s="73"/>
      <c r="O216" s="73"/>
      <c r="P216" s="75"/>
      <c r="Q216" s="75"/>
      <c r="R216" s="73"/>
      <c r="S216" s="77"/>
    </row>
    <row r="217" spans="1:19" ht="50.25" customHeight="1" x14ac:dyDescent="0.25">
      <c r="A217" s="133"/>
      <c r="B217" s="124"/>
      <c r="C217" s="124"/>
      <c r="D217" s="124"/>
      <c r="E217" s="124"/>
      <c r="F217" s="126" t="s">
        <v>326</v>
      </c>
      <c r="G217" s="56" t="s">
        <v>492</v>
      </c>
      <c r="H217" s="57">
        <v>43556</v>
      </c>
      <c r="I217" s="57">
        <v>43830</v>
      </c>
      <c r="J217" s="58" t="s">
        <v>193</v>
      </c>
      <c r="K217" s="130"/>
      <c r="L217" s="73"/>
      <c r="M217" s="71"/>
      <c r="N217" s="73"/>
      <c r="O217" s="73"/>
      <c r="P217" s="75"/>
      <c r="Q217" s="75"/>
      <c r="R217" s="73"/>
      <c r="S217" s="77"/>
    </row>
    <row r="218" spans="1:19" ht="50.25" customHeight="1" x14ac:dyDescent="0.25">
      <c r="A218" s="133"/>
      <c r="B218" s="124"/>
      <c r="C218" s="124"/>
      <c r="D218" s="124"/>
      <c r="E218" s="124"/>
      <c r="F218" s="126"/>
      <c r="G218" s="56" t="s">
        <v>202</v>
      </c>
      <c r="H218" s="57">
        <v>43556</v>
      </c>
      <c r="I218" s="57">
        <v>43830</v>
      </c>
      <c r="J218" s="58" t="s">
        <v>193</v>
      </c>
      <c r="K218" s="130"/>
      <c r="L218" s="73"/>
      <c r="M218" s="71"/>
      <c r="N218" s="73"/>
      <c r="O218" s="73"/>
      <c r="P218" s="75"/>
      <c r="Q218" s="75"/>
      <c r="R218" s="73"/>
      <c r="S218" s="77"/>
    </row>
    <row r="219" spans="1:19" ht="50.25" customHeight="1" x14ac:dyDescent="0.25">
      <c r="A219" s="133"/>
      <c r="B219" s="124"/>
      <c r="C219" s="124"/>
      <c r="D219" s="124"/>
      <c r="E219" s="124"/>
      <c r="F219" s="126"/>
      <c r="G219" s="56" t="s">
        <v>203</v>
      </c>
      <c r="H219" s="57" t="s">
        <v>204</v>
      </c>
      <c r="I219" s="57">
        <v>43830</v>
      </c>
      <c r="J219" s="58" t="s">
        <v>193</v>
      </c>
      <c r="K219" s="130"/>
      <c r="L219" s="73"/>
      <c r="M219" s="71"/>
      <c r="N219" s="73"/>
      <c r="O219" s="73"/>
      <c r="P219" s="75"/>
      <c r="Q219" s="75"/>
      <c r="R219" s="73"/>
      <c r="S219" s="77"/>
    </row>
    <row r="220" spans="1:19" ht="31.5" customHeight="1" x14ac:dyDescent="0.25">
      <c r="A220" s="71" t="s">
        <v>111</v>
      </c>
      <c r="B220" s="73" t="s">
        <v>174</v>
      </c>
      <c r="C220" s="73">
        <v>43</v>
      </c>
      <c r="D220" s="73" t="s">
        <v>205</v>
      </c>
      <c r="E220" s="73">
        <v>0</v>
      </c>
      <c r="F220" s="80" t="s">
        <v>327</v>
      </c>
      <c r="G220" s="48" t="s">
        <v>207</v>
      </c>
      <c r="H220" s="17">
        <v>43647</v>
      </c>
      <c r="I220" s="17">
        <v>43708</v>
      </c>
      <c r="J220" s="41" t="s">
        <v>193</v>
      </c>
      <c r="K220" s="130" t="s">
        <v>368</v>
      </c>
      <c r="L220" s="73" t="s">
        <v>354</v>
      </c>
      <c r="M220" s="71" t="s">
        <v>206</v>
      </c>
      <c r="N220" s="73" t="s">
        <v>555</v>
      </c>
      <c r="O220" s="73" t="s">
        <v>555</v>
      </c>
      <c r="P220" s="75" t="str">
        <f>IFERROR((0/0),"No aplica")</f>
        <v>No aplica</v>
      </c>
      <c r="Q220" s="75">
        <f>IFERROR((0/1),"No aplica")</f>
        <v>0</v>
      </c>
      <c r="R220" s="73" t="s">
        <v>534</v>
      </c>
      <c r="S220" s="77" t="s">
        <v>715</v>
      </c>
    </row>
    <row r="221" spans="1:19" ht="31.5" x14ac:dyDescent="0.25">
      <c r="A221" s="71"/>
      <c r="B221" s="73"/>
      <c r="C221" s="73"/>
      <c r="D221" s="73"/>
      <c r="E221" s="73"/>
      <c r="F221" s="80"/>
      <c r="G221" s="48" t="s">
        <v>201</v>
      </c>
      <c r="H221" s="17">
        <v>43709</v>
      </c>
      <c r="I221" s="17">
        <v>43769</v>
      </c>
      <c r="J221" s="41" t="s">
        <v>193</v>
      </c>
      <c r="K221" s="130"/>
      <c r="L221" s="73"/>
      <c r="M221" s="71"/>
      <c r="N221" s="73"/>
      <c r="O221" s="73"/>
      <c r="P221" s="75"/>
      <c r="Q221" s="75"/>
      <c r="R221" s="73"/>
      <c r="S221" s="77"/>
    </row>
    <row r="222" spans="1:19" ht="31.5" x14ac:dyDescent="0.25">
      <c r="A222" s="71"/>
      <c r="B222" s="73"/>
      <c r="C222" s="73"/>
      <c r="D222" s="73"/>
      <c r="E222" s="73"/>
      <c r="F222" s="80"/>
      <c r="G222" s="48" t="s">
        <v>493</v>
      </c>
      <c r="H222" s="17">
        <v>43709</v>
      </c>
      <c r="I222" s="17">
        <v>43769</v>
      </c>
      <c r="J222" s="41" t="s">
        <v>193</v>
      </c>
      <c r="K222" s="130"/>
      <c r="L222" s="73"/>
      <c r="M222" s="71"/>
      <c r="N222" s="73"/>
      <c r="O222" s="73"/>
      <c r="P222" s="75"/>
      <c r="Q222" s="75"/>
      <c r="R222" s="73"/>
      <c r="S222" s="77"/>
    </row>
    <row r="223" spans="1:19" x14ac:dyDescent="0.25">
      <c r="A223" s="26" t="s">
        <v>448</v>
      </c>
      <c r="B223" s="7" t="s">
        <v>448</v>
      </c>
      <c r="C223" s="7"/>
      <c r="D223" s="7" t="s">
        <v>448</v>
      </c>
      <c r="E223" s="7" t="s">
        <v>448</v>
      </c>
      <c r="F223" s="7" t="s">
        <v>448</v>
      </c>
      <c r="G223" s="50" t="s">
        <v>448</v>
      </c>
      <c r="H223" s="7" t="s">
        <v>448</v>
      </c>
      <c r="I223" s="7" t="s">
        <v>448</v>
      </c>
      <c r="J223" s="22" t="s">
        <v>448</v>
      </c>
      <c r="K223" s="33" t="s">
        <v>448</v>
      </c>
      <c r="L223" s="7" t="s">
        <v>448</v>
      </c>
      <c r="M223" s="26" t="s">
        <v>448</v>
      </c>
      <c r="N223" s="7"/>
      <c r="O223" s="7"/>
      <c r="P223" s="7"/>
      <c r="Q223" s="7"/>
      <c r="R223" s="26" t="s">
        <v>448</v>
      </c>
      <c r="S223" s="31"/>
    </row>
    <row r="224" spans="1:19" ht="52.5" customHeight="1" x14ac:dyDescent="0.25">
      <c r="A224" s="133" t="s">
        <v>113</v>
      </c>
      <c r="B224" s="124" t="s">
        <v>208</v>
      </c>
      <c r="C224" s="124">
        <v>44</v>
      </c>
      <c r="D224" s="124" t="s">
        <v>328</v>
      </c>
      <c r="E224" s="124">
        <v>0</v>
      </c>
      <c r="F224" s="126" t="s">
        <v>209</v>
      </c>
      <c r="G224" s="56" t="s">
        <v>210</v>
      </c>
      <c r="H224" s="57">
        <v>43466</v>
      </c>
      <c r="I224" s="57">
        <v>43495</v>
      </c>
      <c r="J224" s="59" t="s">
        <v>664</v>
      </c>
      <c r="K224" s="130" t="s">
        <v>368</v>
      </c>
      <c r="L224" s="73" t="s">
        <v>354</v>
      </c>
      <c r="M224" s="71" t="s">
        <v>719</v>
      </c>
      <c r="N224" s="73" t="s">
        <v>721</v>
      </c>
      <c r="O224" s="73" t="s">
        <v>720</v>
      </c>
      <c r="P224" s="75">
        <f>IFERROR((0/1),"No aplica")</f>
        <v>0</v>
      </c>
      <c r="Q224" s="75">
        <f>IFERROR((0/8),"No aplica")</f>
        <v>0</v>
      </c>
      <c r="R224" s="73" t="s">
        <v>541</v>
      </c>
      <c r="S224" s="77" t="s">
        <v>718</v>
      </c>
    </row>
    <row r="225" spans="1:19" ht="52.5" customHeight="1" x14ac:dyDescent="0.25">
      <c r="A225" s="133"/>
      <c r="B225" s="124"/>
      <c r="C225" s="124"/>
      <c r="D225" s="124"/>
      <c r="E225" s="124"/>
      <c r="F225" s="126"/>
      <c r="G225" s="56" t="s">
        <v>211</v>
      </c>
      <c r="H225" s="57">
        <v>43525</v>
      </c>
      <c r="I225" s="57">
        <v>43585</v>
      </c>
      <c r="J225" s="59" t="s">
        <v>664</v>
      </c>
      <c r="K225" s="130"/>
      <c r="L225" s="73"/>
      <c r="M225" s="71"/>
      <c r="N225" s="73"/>
      <c r="O225" s="73"/>
      <c r="P225" s="75"/>
      <c r="Q225" s="75"/>
      <c r="R225" s="73"/>
      <c r="S225" s="77"/>
    </row>
    <row r="226" spans="1:19" ht="52.5" customHeight="1" x14ac:dyDescent="0.25">
      <c r="A226" s="133"/>
      <c r="B226" s="124"/>
      <c r="C226" s="124"/>
      <c r="D226" s="124"/>
      <c r="E226" s="124"/>
      <c r="F226" s="126"/>
      <c r="G226" s="56" t="s">
        <v>776</v>
      </c>
      <c r="H226" s="57">
        <v>43525</v>
      </c>
      <c r="I226" s="57">
        <v>43645</v>
      </c>
      <c r="J226" s="59" t="s">
        <v>664</v>
      </c>
      <c r="K226" s="130"/>
      <c r="L226" s="73"/>
      <c r="M226" s="71"/>
      <c r="N226" s="73"/>
      <c r="O226" s="73"/>
      <c r="P226" s="75"/>
      <c r="Q226" s="75"/>
      <c r="R226" s="73"/>
      <c r="S226" s="77"/>
    </row>
    <row r="227" spans="1:19" ht="52.5" customHeight="1" x14ac:dyDescent="0.25">
      <c r="A227" s="133"/>
      <c r="B227" s="124"/>
      <c r="C227" s="124"/>
      <c r="D227" s="124"/>
      <c r="E227" s="124"/>
      <c r="F227" s="126" t="s">
        <v>329</v>
      </c>
      <c r="G227" s="56" t="s">
        <v>212</v>
      </c>
      <c r="H227" s="57">
        <v>43480</v>
      </c>
      <c r="I227" s="57">
        <v>43830</v>
      </c>
      <c r="J227" s="60" t="s">
        <v>664</v>
      </c>
      <c r="K227" s="130"/>
      <c r="L227" s="73"/>
      <c r="M227" s="71"/>
      <c r="N227" s="73"/>
      <c r="O227" s="73"/>
      <c r="P227" s="75"/>
      <c r="Q227" s="75"/>
      <c r="R227" s="73"/>
      <c r="S227" s="77"/>
    </row>
    <row r="228" spans="1:19" ht="52.5" customHeight="1" x14ac:dyDescent="0.25">
      <c r="A228" s="133"/>
      <c r="B228" s="124"/>
      <c r="C228" s="124"/>
      <c r="D228" s="124"/>
      <c r="E228" s="124"/>
      <c r="F228" s="126"/>
      <c r="G228" s="56" t="s">
        <v>213</v>
      </c>
      <c r="H228" s="57">
        <v>43480</v>
      </c>
      <c r="I228" s="57">
        <v>43830</v>
      </c>
      <c r="J228" s="60" t="s">
        <v>664</v>
      </c>
      <c r="K228" s="130"/>
      <c r="L228" s="73"/>
      <c r="M228" s="71"/>
      <c r="N228" s="73"/>
      <c r="O228" s="73"/>
      <c r="P228" s="75"/>
      <c r="Q228" s="75"/>
      <c r="R228" s="73"/>
      <c r="S228" s="77"/>
    </row>
    <row r="229" spans="1:19" ht="52.5" customHeight="1" x14ac:dyDescent="0.25">
      <c r="A229" s="133"/>
      <c r="B229" s="124"/>
      <c r="C229" s="124"/>
      <c r="D229" s="124"/>
      <c r="E229" s="124"/>
      <c r="F229" s="126" t="s">
        <v>214</v>
      </c>
      <c r="G229" s="56" t="s">
        <v>215</v>
      </c>
      <c r="H229" s="57">
        <v>43480</v>
      </c>
      <c r="I229" s="57">
        <v>43830</v>
      </c>
      <c r="J229" s="60" t="s">
        <v>664</v>
      </c>
      <c r="K229" s="130"/>
      <c r="L229" s="73"/>
      <c r="M229" s="71"/>
      <c r="N229" s="73"/>
      <c r="O229" s="73"/>
      <c r="P229" s="75"/>
      <c r="Q229" s="75"/>
      <c r="R229" s="73"/>
      <c r="S229" s="77"/>
    </row>
    <row r="230" spans="1:19" ht="52.5" customHeight="1" x14ac:dyDescent="0.25">
      <c r="A230" s="133"/>
      <c r="B230" s="124"/>
      <c r="C230" s="124"/>
      <c r="D230" s="124"/>
      <c r="E230" s="124"/>
      <c r="F230" s="126"/>
      <c r="G230" s="56" t="s">
        <v>216</v>
      </c>
      <c r="H230" s="57">
        <v>43480</v>
      </c>
      <c r="I230" s="57">
        <v>43830</v>
      </c>
      <c r="J230" s="60" t="s">
        <v>664</v>
      </c>
      <c r="K230" s="130"/>
      <c r="L230" s="73"/>
      <c r="M230" s="71"/>
      <c r="N230" s="73"/>
      <c r="O230" s="73"/>
      <c r="P230" s="75"/>
      <c r="Q230" s="75"/>
      <c r="R230" s="73"/>
      <c r="S230" s="77"/>
    </row>
    <row r="231" spans="1:19" x14ac:dyDescent="0.25">
      <c r="A231" s="26" t="s">
        <v>448</v>
      </c>
      <c r="B231" s="7" t="s">
        <v>448</v>
      </c>
      <c r="C231" s="7"/>
      <c r="D231" s="7" t="s">
        <v>448</v>
      </c>
      <c r="E231" s="7" t="s">
        <v>448</v>
      </c>
      <c r="F231" s="7" t="s">
        <v>448</v>
      </c>
      <c r="G231" s="50" t="s">
        <v>448</v>
      </c>
      <c r="H231" s="7" t="s">
        <v>448</v>
      </c>
      <c r="I231" s="7" t="s">
        <v>448</v>
      </c>
      <c r="J231" s="22" t="s">
        <v>448</v>
      </c>
      <c r="K231" s="33" t="s">
        <v>448</v>
      </c>
      <c r="L231" s="7" t="s">
        <v>448</v>
      </c>
      <c r="M231" s="26" t="s">
        <v>448</v>
      </c>
      <c r="N231" s="7"/>
      <c r="O231" s="7"/>
      <c r="P231" s="7"/>
      <c r="Q231" s="7"/>
      <c r="R231" s="26" t="s">
        <v>448</v>
      </c>
      <c r="S231" s="31"/>
    </row>
    <row r="232" spans="1:19" ht="31.5" customHeight="1" x14ac:dyDescent="0.25">
      <c r="A232" s="84" t="s">
        <v>111</v>
      </c>
      <c r="B232" s="80" t="s">
        <v>330</v>
      </c>
      <c r="C232" s="80">
        <v>45</v>
      </c>
      <c r="D232" s="80" t="s">
        <v>440</v>
      </c>
      <c r="E232" s="80">
        <v>0</v>
      </c>
      <c r="F232" s="80" t="s">
        <v>236</v>
      </c>
      <c r="G232" s="49" t="s">
        <v>464</v>
      </c>
      <c r="H232" s="15">
        <v>43466</v>
      </c>
      <c r="I232" s="15" t="s">
        <v>93</v>
      </c>
      <c r="J232" s="41" t="s">
        <v>574</v>
      </c>
      <c r="K232" s="121" t="s">
        <v>369</v>
      </c>
      <c r="L232" s="80" t="s">
        <v>354</v>
      </c>
      <c r="M232" s="84" t="s">
        <v>248</v>
      </c>
      <c r="N232" s="80" t="s">
        <v>556</v>
      </c>
      <c r="O232" s="80" t="s">
        <v>556</v>
      </c>
      <c r="P232" s="88" t="str">
        <f>IFERROR((0/0),"No aplica")</f>
        <v>No aplica</v>
      </c>
      <c r="Q232" s="88">
        <f>IFERROR((0/3),"No aplica")</f>
        <v>0</v>
      </c>
      <c r="R232" s="80" t="s">
        <v>534</v>
      </c>
      <c r="S232" s="87" t="s">
        <v>726</v>
      </c>
    </row>
    <row r="233" spans="1:19" ht="31.5" x14ac:dyDescent="0.25">
      <c r="A233" s="84"/>
      <c r="B233" s="80"/>
      <c r="C233" s="80"/>
      <c r="D233" s="80"/>
      <c r="E233" s="80"/>
      <c r="F233" s="80"/>
      <c r="G233" s="49" t="s">
        <v>6</v>
      </c>
      <c r="H233" s="15">
        <v>43525</v>
      </c>
      <c r="I233" s="15" t="s">
        <v>94</v>
      </c>
      <c r="J233" s="41" t="s">
        <v>574</v>
      </c>
      <c r="K233" s="121"/>
      <c r="L233" s="80"/>
      <c r="M233" s="84"/>
      <c r="N233" s="80"/>
      <c r="O233" s="80"/>
      <c r="P233" s="88"/>
      <c r="Q233" s="88"/>
      <c r="R233" s="80"/>
      <c r="S233" s="87"/>
    </row>
    <row r="234" spans="1:19" ht="31.5" x14ac:dyDescent="0.25">
      <c r="A234" s="84"/>
      <c r="B234" s="80"/>
      <c r="C234" s="80"/>
      <c r="D234" s="80"/>
      <c r="E234" s="80"/>
      <c r="F234" s="80"/>
      <c r="G234" s="49" t="s">
        <v>95</v>
      </c>
      <c r="H234" s="15">
        <v>43647</v>
      </c>
      <c r="I234" s="15" t="s">
        <v>96</v>
      </c>
      <c r="J234" s="41" t="s">
        <v>574</v>
      </c>
      <c r="K234" s="121"/>
      <c r="L234" s="80"/>
      <c r="M234" s="84"/>
      <c r="N234" s="80"/>
      <c r="O234" s="80"/>
      <c r="P234" s="88"/>
      <c r="Q234" s="88"/>
      <c r="R234" s="80"/>
      <c r="S234" s="87"/>
    </row>
    <row r="235" spans="1:19" ht="31.5" x14ac:dyDescent="0.25">
      <c r="A235" s="84"/>
      <c r="B235" s="80"/>
      <c r="C235" s="80"/>
      <c r="D235" s="80"/>
      <c r="E235" s="80"/>
      <c r="F235" s="80" t="s">
        <v>278</v>
      </c>
      <c r="G235" s="49" t="s">
        <v>97</v>
      </c>
      <c r="H235" s="15">
        <v>43466</v>
      </c>
      <c r="I235" s="15" t="s">
        <v>279</v>
      </c>
      <c r="J235" s="41" t="s">
        <v>574</v>
      </c>
      <c r="K235" s="121"/>
      <c r="L235" s="80"/>
      <c r="M235" s="84"/>
      <c r="N235" s="80"/>
      <c r="O235" s="80"/>
      <c r="P235" s="88"/>
      <c r="Q235" s="88"/>
      <c r="R235" s="80"/>
      <c r="S235" s="87"/>
    </row>
    <row r="236" spans="1:19" ht="31.5" x14ac:dyDescent="0.25">
      <c r="A236" s="84"/>
      <c r="B236" s="80"/>
      <c r="C236" s="80"/>
      <c r="D236" s="80"/>
      <c r="E236" s="80"/>
      <c r="F236" s="80"/>
      <c r="G236" s="49" t="s">
        <v>494</v>
      </c>
      <c r="H236" s="15">
        <v>43525</v>
      </c>
      <c r="I236" s="15">
        <v>43555</v>
      </c>
      <c r="J236" s="41" t="s">
        <v>574</v>
      </c>
      <c r="K236" s="121"/>
      <c r="L236" s="80"/>
      <c r="M236" s="84"/>
      <c r="N236" s="80"/>
      <c r="O236" s="80"/>
      <c r="P236" s="88"/>
      <c r="Q236" s="88"/>
      <c r="R236" s="80"/>
      <c r="S236" s="87"/>
    </row>
    <row r="237" spans="1:19" ht="31.5" x14ac:dyDescent="0.25">
      <c r="A237" s="84"/>
      <c r="B237" s="80"/>
      <c r="C237" s="80"/>
      <c r="D237" s="80"/>
      <c r="E237" s="80"/>
      <c r="F237" s="80"/>
      <c r="G237" s="49" t="s">
        <v>777</v>
      </c>
      <c r="H237" s="15" t="s">
        <v>280</v>
      </c>
      <c r="I237" s="15">
        <v>43585</v>
      </c>
      <c r="J237" s="41" t="s">
        <v>574</v>
      </c>
      <c r="K237" s="121"/>
      <c r="L237" s="80"/>
      <c r="M237" s="84"/>
      <c r="N237" s="80"/>
      <c r="O237" s="80"/>
      <c r="P237" s="88"/>
      <c r="Q237" s="88"/>
      <c r="R237" s="80"/>
      <c r="S237" s="87"/>
    </row>
    <row r="238" spans="1:19" ht="31.5" customHeight="1" x14ac:dyDescent="0.25">
      <c r="A238" s="84" t="s">
        <v>111</v>
      </c>
      <c r="B238" s="80" t="s">
        <v>330</v>
      </c>
      <c r="C238" s="80">
        <v>46</v>
      </c>
      <c r="D238" s="80" t="s">
        <v>7</v>
      </c>
      <c r="E238" s="80">
        <v>0</v>
      </c>
      <c r="F238" s="80" t="s">
        <v>282</v>
      </c>
      <c r="G238" s="49" t="s">
        <v>98</v>
      </c>
      <c r="H238" s="15">
        <v>43466</v>
      </c>
      <c r="I238" s="15">
        <v>43524</v>
      </c>
      <c r="J238" s="41" t="s">
        <v>574</v>
      </c>
      <c r="K238" s="121" t="s">
        <v>370</v>
      </c>
      <c r="L238" s="80" t="s">
        <v>384</v>
      </c>
      <c r="M238" s="84" t="s">
        <v>281</v>
      </c>
      <c r="N238" s="80" t="s">
        <v>557</v>
      </c>
      <c r="O238" s="80" t="s">
        <v>557</v>
      </c>
      <c r="P238" s="88" t="str">
        <f>IFERROR((0/0),"No aplica")</f>
        <v>No aplica</v>
      </c>
      <c r="Q238" s="88">
        <f>IFERROR((0/12),"No aplica")</f>
        <v>0</v>
      </c>
      <c r="R238" s="80" t="s">
        <v>534</v>
      </c>
      <c r="S238" s="87" t="s">
        <v>727</v>
      </c>
    </row>
    <row r="239" spans="1:19" ht="31.5" customHeight="1" x14ac:dyDescent="0.25">
      <c r="A239" s="84"/>
      <c r="B239" s="80"/>
      <c r="C239" s="80"/>
      <c r="D239" s="80"/>
      <c r="E239" s="80"/>
      <c r="F239" s="80"/>
      <c r="G239" s="49" t="s">
        <v>99</v>
      </c>
      <c r="H239" s="15">
        <v>43466</v>
      </c>
      <c r="I239" s="15">
        <v>43555</v>
      </c>
      <c r="J239" s="41" t="s">
        <v>574</v>
      </c>
      <c r="K239" s="121"/>
      <c r="L239" s="80"/>
      <c r="M239" s="84"/>
      <c r="N239" s="80"/>
      <c r="O239" s="80"/>
      <c r="P239" s="88"/>
      <c r="Q239" s="88"/>
      <c r="R239" s="80"/>
      <c r="S239" s="87"/>
    </row>
    <row r="240" spans="1:19" ht="31.5" x14ac:dyDescent="0.25">
      <c r="A240" s="84"/>
      <c r="B240" s="80"/>
      <c r="C240" s="80"/>
      <c r="D240" s="80"/>
      <c r="E240" s="80"/>
      <c r="F240" s="80"/>
      <c r="G240" s="49" t="s">
        <v>249</v>
      </c>
      <c r="H240" s="19">
        <v>43556</v>
      </c>
      <c r="I240" s="15">
        <v>43646</v>
      </c>
      <c r="J240" s="41" t="s">
        <v>574</v>
      </c>
      <c r="K240" s="121"/>
      <c r="L240" s="80"/>
      <c r="M240" s="84"/>
      <c r="N240" s="80"/>
      <c r="O240" s="80"/>
      <c r="P240" s="88"/>
      <c r="Q240" s="88"/>
      <c r="R240" s="80"/>
      <c r="S240" s="87"/>
    </row>
    <row r="241" spans="1:19" ht="31.5" x14ac:dyDescent="0.25">
      <c r="A241" s="84"/>
      <c r="B241" s="80"/>
      <c r="C241" s="80"/>
      <c r="D241" s="80"/>
      <c r="E241" s="80"/>
      <c r="F241" s="80"/>
      <c r="G241" s="49" t="s">
        <v>250</v>
      </c>
      <c r="H241" s="19">
        <v>43647</v>
      </c>
      <c r="I241" s="15">
        <v>43830</v>
      </c>
      <c r="J241" s="41" t="s">
        <v>574</v>
      </c>
      <c r="K241" s="121"/>
      <c r="L241" s="80"/>
      <c r="M241" s="84"/>
      <c r="N241" s="80"/>
      <c r="O241" s="80"/>
      <c r="P241" s="88"/>
      <c r="Q241" s="88"/>
      <c r="R241" s="80"/>
      <c r="S241" s="87"/>
    </row>
    <row r="242" spans="1:19" ht="73.5" customHeight="1" x14ac:dyDescent="0.25">
      <c r="A242" s="84"/>
      <c r="B242" s="80"/>
      <c r="C242" s="80"/>
      <c r="D242" s="80"/>
      <c r="E242" s="80"/>
      <c r="F242" s="80"/>
      <c r="G242" s="49" t="s">
        <v>441</v>
      </c>
      <c r="H242" s="19">
        <v>43709</v>
      </c>
      <c r="I242" s="15" t="s">
        <v>96</v>
      </c>
      <c r="J242" s="41" t="s">
        <v>574</v>
      </c>
      <c r="K242" s="121"/>
      <c r="L242" s="80"/>
      <c r="M242" s="84"/>
      <c r="N242" s="80"/>
      <c r="O242" s="80"/>
      <c r="P242" s="88"/>
      <c r="Q242" s="88"/>
      <c r="R242" s="80"/>
      <c r="S242" s="87"/>
    </row>
    <row r="243" spans="1:19" ht="31.5" customHeight="1" x14ac:dyDescent="0.25">
      <c r="A243" s="84" t="s">
        <v>111</v>
      </c>
      <c r="B243" s="80" t="s">
        <v>331</v>
      </c>
      <c r="C243" s="80">
        <v>47</v>
      </c>
      <c r="D243" s="80" t="s">
        <v>251</v>
      </c>
      <c r="E243" s="80">
        <v>0</v>
      </c>
      <c r="F243" s="80" t="s">
        <v>237</v>
      </c>
      <c r="G243" s="49" t="s">
        <v>465</v>
      </c>
      <c r="H243" s="15">
        <v>43466</v>
      </c>
      <c r="I243" s="15">
        <v>43555</v>
      </c>
      <c r="J243" s="41" t="s">
        <v>574</v>
      </c>
      <c r="K243" s="121" t="s">
        <v>370</v>
      </c>
      <c r="L243" s="80" t="s">
        <v>384</v>
      </c>
      <c r="M243" s="84" t="s">
        <v>252</v>
      </c>
      <c r="N243" s="80" t="s">
        <v>558</v>
      </c>
      <c r="O243" s="80" t="s">
        <v>558</v>
      </c>
      <c r="P243" s="88" t="str">
        <f>IFERROR((0/0),"No aplica")</f>
        <v>No aplica</v>
      </c>
      <c r="Q243" s="88">
        <f>IFERROR((0/3),"No aplica")</f>
        <v>0</v>
      </c>
      <c r="R243" s="80" t="s">
        <v>534</v>
      </c>
      <c r="S243" s="87" t="s">
        <v>728</v>
      </c>
    </row>
    <row r="244" spans="1:19" ht="31.5" customHeight="1" x14ac:dyDescent="0.25">
      <c r="A244" s="84"/>
      <c r="B244" s="80"/>
      <c r="C244" s="80"/>
      <c r="D244" s="80"/>
      <c r="E244" s="80"/>
      <c r="F244" s="80"/>
      <c r="G244" s="49" t="s">
        <v>6</v>
      </c>
      <c r="H244" s="15">
        <v>43525</v>
      </c>
      <c r="I244" s="15">
        <v>43646</v>
      </c>
      <c r="J244" s="41" t="s">
        <v>574</v>
      </c>
      <c r="K244" s="121"/>
      <c r="L244" s="80"/>
      <c r="M244" s="84"/>
      <c r="N244" s="80"/>
      <c r="O244" s="80"/>
      <c r="P244" s="88"/>
      <c r="Q244" s="88"/>
      <c r="R244" s="80"/>
      <c r="S244" s="87"/>
    </row>
    <row r="245" spans="1:19" ht="31.5" x14ac:dyDescent="0.25">
      <c r="A245" s="84"/>
      <c r="B245" s="80"/>
      <c r="C245" s="80"/>
      <c r="D245" s="80"/>
      <c r="E245" s="80"/>
      <c r="F245" s="80"/>
      <c r="G245" s="49" t="s">
        <v>100</v>
      </c>
      <c r="H245" s="15">
        <v>43647</v>
      </c>
      <c r="I245" s="15">
        <v>43830</v>
      </c>
      <c r="J245" s="41" t="s">
        <v>574</v>
      </c>
      <c r="K245" s="121"/>
      <c r="L245" s="80"/>
      <c r="M245" s="84"/>
      <c r="N245" s="80"/>
      <c r="O245" s="80"/>
      <c r="P245" s="88"/>
      <c r="Q245" s="88"/>
      <c r="R245" s="80"/>
      <c r="S245" s="87"/>
    </row>
    <row r="246" spans="1:19" ht="31.5" x14ac:dyDescent="0.25">
      <c r="A246" s="84"/>
      <c r="B246" s="80"/>
      <c r="C246" s="80"/>
      <c r="D246" s="80"/>
      <c r="E246" s="80"/>
      <c r="F246" s="80" t="s">
        <v>283</v>
      </c>
      <c r="G246" s="49" t="s">
        <v>97</v>
      </c>
      <c r="H246" s="15">
        <v>43466</v>
      </c>
      <c r="I246" s="15">
        <v>43555</v>
      </c>
      <c r="J246" s="41" t="s">
        <v>574</v>
      </c>
      <c r="K246" s="121"/>
      <c r="L246" s="80"/>
      <c r="M246" s="84"/>
      <c r="N246" s="80"/>
      <c r="O246" s="80"/>
      <c r="P246" s="88"/>
      <c r="Q246" s="88"/>
      <c r="R246" s="80"/>
      <c r="S246" s="87"/>
    </row>
    <row r="247" spans="1:19" s="11" customFormat="1" ht="31.5" x14ac:dyDescent="0.25">
      <c r="A247" s="84"/>
      <c r="B247" s="80"/>
      <c r="C247" s="80"/>
      <c r="D247" s="80"/>
      <c r="E247" s="80"/>
      <c r="F247" s="80"/>
      <c r="G247" s="49" t="s">
        <v>496</v>
      </c>
      <c r="H247" s="15">
        <v>43466</v>
      </c>
      <c r="I247" s="15">
        <v>43555</v>
      </c>
      <c r="J247" s="41" t="s">
        <v>574</v>
      </c>
      <c r="K247" s="121"/>
      <c r="L247" s="80"/>
      <c r="M247" s="84"/>
      <c r="N247" s="80"/>
      <c r="O247" s="80"/>
      <c r="P247" s="88"/>
      <c r="Q247" s="88"/>
      <c r="R247" s="80"/>
      <c r="S247" s="87"/>
    </row>
    <row r="248" spans="1:19" s="11" customFormat="1" ht="31.5" x14ac:dyDescent="0.25">
      <c r="A248" s="84"/>
      <c r="B248" s="80"/>
      <c r="C248" s="80"/>
      <c r="D248" s="80"/>
      <c r="E248" s="80"/>
      <c r="F248" s="80"/>
      <c r="G248" s="49" t="s">
        <v>284</v>
      </c>
      <c r="H248" s="15">
        <v>43556</v>
      </c>
      <c r="I248" s="15">
        <v>43585</v>
      </c>
      <c r="J248" s="41" t="s">
        <v>574</v>
      </c>
      <c r="K248" s="121"/>
      <c r="L248" s="80"/>
      <c r="M248" s="84"/>
      <c r="N248" s="80"/>
      <c r="O248" s="80"/>
      <c r="P248" s="88"/>
      <c r="Q248" s="88"/>
      <c r="R248" s="80"/>
      <c r="S248" s="87"/>
    </row>
    <row r="249" spans="1:19" s="11" customFormat="1" ht="31.5" customHeight="1" x14ac:dyDescent="0.25">
      <c r="A249" s="125" t="s">
        <v>111</v>
      </c>
      <c r="B249" s="126" t="s">
        <v>331</v>
      </c>
      <c r="C249" s="126">
        <v>48</v>
      </c>
      <c r="D249" s="126" t="s">
        <v>9</v>
      </c>
      <c r="E249" s="126">
        <v>0</v>
      </c>
      <c r="F249" s="126" t="s">
        <v>285</v>
      </c>
      <c r="G249" s="61" t="s">
        <v>238</v>
      </c>
      <c r="H249" s="62">
        <v>43466</v>
      </c>
      <c r="I249" s="62">
        <v>43524</v>
      </c>
      <c r="J249" s="58" t="s">
        <v>574</v>
      </c>
      <c r="K249" s="121" t="s">
        <v>370</v>
      </c>
      <c r="L249" s="80" t="s">
        <v>384</v>
      </c>
      <c r="M249" s="84" t="s">
        <v>10</v>
      </c>
      <c r="N249" s="80" t="s">
        <v>559</v>
      </c>
      <c r="O249" s="80" t="s">
        <v>559</v>
      </c>
      <c r="P249" s="88" t="str">
        <f>IFERROR((0/0),"No aplica")</f>
        <v>No aplica</v>
      </c>
      <c r="Q249" s="88">
        <f>IFERROR((0/4),"No aplica")</f>
        <v>0</v>
      </c>
      <c r="R249" s="80" t="s">
        <v>534</v>
      </c>
      <c r="S249" s="87" t="s">
        <v>729</v>
      </c>
    </row>
    <row r="250" spans="1:19" s="11" customFormat="1" ht="31.5" x14ac:dyDescent="0.25">
      <c r="A250" s="125"/>
      <c r="B250" s="126"/>
      <c r="C250" s="126"/>
      <c r="D250" s="126"/>
      <c r="E250" s="126"/>
      <c r="F250" s="126"/>
      <c r="G250" s="61" t="s">
        <v>101</v>
      </c>
      <c r="H250" s="62">
        <v>43466</v>
      </c>
      <c r="I250" s="62">
        <v>43555</v>
      </c>
      <c r="J250" s="58" t="s">
        <v>574</v>
      </c>
      <c r="K250" s="121"/>
      <c r="L250" s="80"/>
      <c r="M250" s="84"/>
      <c r="N250" s="80"/>
      <c r="O250" s="80"/>
      <c r="P250" s="88"/>
      <c r="Q250" s="88"/>
      <c r="R250" s="80"/>
      <c r="S250" s="87"/>
    </row>
    <row r="251" spans="1:19" ht="31.5" customHeight="1" x14ac:dyDescent="0.25">
      <c r="A251" s="125"/>
      <c r="B251" s="126"/>
      <c r="C251" s="126"/>
      <c r="D251" s="126"/>
      <c r="E251" s="126"/>
      <c r="F251" s="126"/>
      <c r="G251" s="61" t="s">
        <v>239</v>
      </c>
      <c r="H251" s="64">
        <v>43556</v>
      </c>
      <c r="I251" s="62" t="s">
        <v>164</v>
      </c>
      <c r="J251" s="58" t="s">
        <v>574</v>
      </c>
      <c r="K251" s="121"/>
      <c r="L251" s="80"/>
      <c r="M251" s="84"/>
      <c r="N251" s="80"/>
      <c r="O251" s="80"/>
      <c r="P251" s="88"/>
      <c r="Q251" s="88"/>
      <c r="R251" s="80"/>
      <c r="S251" s="87"/>
    </row>
    <row r="252" spans="1:19" ht="31.5" x14ac:dyDescent="0.25">
      <c r="A252" s="125"/>
      <c r="B252" s="126"/>
      <c r="C252" s="126"/>
      <c r="D252" s="126"/>
      <c r="E252" s="126"/>
      <c r="F252" s="126"/>
      <c r="G252" s="61" t="s">
        <v>240</v>
      </c>
      <c r="H252" s="64">
        <v>43647</v>
      </c>
      <c r="I252" s="62">
        <v>43830</v>
      </c>
      <c r="J252" s="58" t="s">
        <v>574</v>
      </c>
      <c r="K252" s="121"/>
      <c r="L252" s="80"/>
      <c r="M252" s="84"/>
      <c r="N252" s="80"/>
      <c r="O252" s="80"/>
      <c r="P252" s="88"/>
      <c r="Q252" s="88"/>
      <c r="R252" s="80"/>
      <c r="S252" s="87"/>
    </row>
    <row r="253" spans="1:19" ht="63" customHeight="1" x14ac:dyDescent="0.25">
      <c r="A253" s="125"/>
      <c r="B253" s="126"/>
      <c r="C253" s="126"/>
      <c r="D253" s="126"/>
      <c r="E253" s="126"/>
      <c r="F253" s="126"/>
      <c r="G253" s="61" t="s">
        <v>495</v>
      </c>
      <c r="H253" s="64">
        <v>43709</v>
      </c>
      <c r="I253" s="62">
        <v>43830</v>
      </c>
      <c r="J253" s="58" t="s">
        <v>574</v>
      </c>
      <c r="K253" s="121"/>
      <c r="L253" s="80"/>
      <c r="M253" s="84"/>
      <c r="N253" s="80"/>
      <c r="O253" s="80"/>
      <c r="P253" s="88"/>
      <c r="Q253" s="88"/>
      <c r="R253" s="80"/>
      <c r="S253" s="87"/>
    </row>
    <row r="254" spans="1:19" ht="31.5" x14ac:dyDescent="0.25">
      <c r="A254" s="125"/>
      <c r="B254" s="126"/>
      <c r="C254" s="126"/>
      <c r="D254" s="126"/>
      <c r="E254" s="126"/>
      <c r="F254" s="126"/>
      <c r="G254" s="61" t="s">
        <v>102</v>
      </c>
      <c r="H254" s="64">
        <v>43709</v>
      </c>
      <c r="I254" s="62">
        <v>43830</v>
      </c>
      <c r="J254" s="58" t="s">
        <v>574</v>
      </c>
      <c r="K254" s="121"/>
      <c r="L254" s="80"/>
      <c r="M254" s="84"/>
      <c r="N254" s="80"/>
      <c r="O254" s="80"/>
      <c r="P254" s="88"/>
      <c r="Q254" s="88"/>
      <c r="R254" s="80"/>
      <c r="S254" s="87"/>
    </row>
    <row r="255" spans="1:19" ht="31.5" x14ac:dyDescent="0.25">
      <c r="A255" s="125"/>
      <c r="B255" s="126"/>
      <c r="C255" s="126"/>
      <c r="D255" s="126"/>
      <c r="E255" s="126"/>
      <c r="F255" s="126"/>
      <c r="G255" s="61" t="s">
        <v>103</v>
      </c>
      <c r="H255" s="64">
        <v>43739</v>
      </c>
      <c r="I255" s="62">
        <v>43830</v>
      </c>
      <c r="J255" s="58" t="s">
        <v>574</v>
      </c>
      <c r="K255" s="121"/>
      <c r="L255" s="80"/>
      <c r="M255" s="84"/>
      <c r="N255" s="80"/>
      <c r="O255" s="80"/>
      <c r="P255" s="88"/>
      <c r="Q255" s="88"/>
      <c r="R255" s="80"/>
      <c r="S255" s="87"/>
    </row>
    <row r="256" spans="1:19" ht="31.5" customHeight="1" x14ac:dyDescent="0.25">
      <c r="A256" s="125" t="s">
        <v>109</v>
      </c>
      <c r="B256" s="126" t="s">
        <v>332</v>
      </c>
      <c r="C256" s="126">
        <v>49</v>
      </c>
      <c r="D256" s="126" t="s">
        <v>12</v>
      </c>
      <c r="E256" s="126">
        <v>0</v>
      </c>
      <c r="F256" s="126" t="s">
        <v>241</v>
      </c>
      <c r="G256" s="61" t="s">
        <v>13</v>
      </c>
      <c r="H256" s="62">
        <v>43466</v>
      </c>
      <c r="I256" s="62">
        <v>43496</v>
      </c>
      <c r="J256" s="58" t="s">
        <v>574</v>
      </c>
      <c r="K256" s="121" t="s">
        <v>371</v>
      </c>
      <c r="L256" s="80" t="s">
        <v>384</v>
      </c>
      <c r="M256" s="84" t="s">
        <v>11</v>
      </c>
      <c r="N256" s="80" t="s">
        <v>560</v>
      </c>
      <c r="O256" s="80" t="s">
        <v>560</v>
      </c>
      <c r="P256" s="88" t="str">
        <f>IFERROR((0%/0%),"No aplica")</f>
        <v>No aplica</v>
      </c>
      <c r="Q256" s="88">
        <f>IFERROR((0%/100%),"No aplica")</f>
        <v>0</v>
      </c>
      <c r="R256" s="80" t="s">
        <v>534</v>
      </c>
      <c r="S256" s="87" t="s">
        <v>730</v>
      </c>
    </row>
    <row r="257" spans="1:19" ht="31.5" x14ac:dyDescent="0.25">
      <c r="A257" s="125"/>
      <c r="B257" s="126"/>
      <c r="C257" s="126"/>
      <c r="D257" s="126"/>
      <c r="E257" s="126"/>
      <c r="F257" s="126"/>
      <c r="G257" s="61" t="s">
        <v>778</v>
      </c>
      <c r="H257" s="62">
        <v>43497</v>
      </c>
      <c r="I257" s="62">
        <v>43524</v>
      </c>
      <c r="J257" s="58" t="s">
        <v>574</v>
      </c>
      <c r="K257" s="121"/>
      <c r="L257" s="80"/>
      <c r="M257" s="84"/>
      <c r="N257" s="80"/>
      <c r="O257" s="80"/>
      <c r="P257" s="88"/>
      <c r="Q257" s="88"/>
      <c r="R257" s="80"/>
      <c r="S257" s="87"/>
    </row>
    <row r="258" spans="1:19" ht="31.5" customHeight="1" x14ac:dyDescent="0.25">
      <c r="A258" s="125"/>
      <c r="B258" s="126"/>
      <c r="C258" s="126"/>
      <c r="D258" s="126"/>
      <c r="E258" s="126"/>
      <c r="F258" s="126"/>
      <c r="G258" s="61" t="s">
        <v>779</v>
      </c>
      <c r="H258" s="62">
        <v>43525</v>
      </c>
      <c r="I258" s="62">
        <v>43616</v>
      </c>
      <c r="J258" s="58" t="s">
        <v>574</v>
      </c>
      <c r="K258" s="121"/>
      <c r="L258" s="80"/>
      <c r="M258" s="84"/>
      <c r="N258" s="80"/>
      <c r="O258" s="80"/>
      <c r="P258" s="88"/>
      <c r="Q258" s="88"/>
      <c r="R258" s="80"/>
      <c r="S258" s="87"/>
    </row>
    <row r="259" spans="1:19" ht="31.5" x14ac:dyDescent="0.25">
      <c r="A259" s="125"/>
      <c r="B259" s="126"/>
      <c r="C259" s="126"/>
      <c r="D259" s="126"/>
      <c r="E259" s="126"/>
      <c r="F259" s="126"/>
      <c r="G259" s="61" t="s">
        <v>104</v>
      </c>
      <c r="H259" s="62">
        <v>43466</v>
      </c>
      <c r="I259" s="62">
        <v>43830</v>
      </c>
      <c r="J259" s="58" t="s">
        <v>574</v>
      </c>
      <c r="K259" s="121"/>
      <c r="L259" s="80"/>
      <c r="M259" s="84"/>
      <c r="N259" s="80"/>
      <c r="O259" s="80"/>
      <c r="P259" s="88"/>
      <c r="Q259" s="88"/>
      <c r="R259" s="80"/>
      <c r="S259" s="87"/>
    </row>
    <row r="260" spans="1:19" ht="31.5" x14ac:dyDescent="0.25">
      <c r="A260" s="125"/>
      <c r="B260" s="126"/>
      <c r="C260" s="126"/>
      <c r="D260" s="126"/>
      <c r="E260" s="126"/>
      <c r="F260" s="126" t="s">
        <v>14</v>
      </c>
      <c r="G260" s="61" t="s">
        <v>105</v>
      </c>
      <c r="H260" s="62">
        <v>43497</v>
      </c>
      <c r="I260" s="62">
        <v>43646</v>
      </c>
      <c r="J260" s="65" t="s">
        <v>574</v>
      </c>
      <c r="K260" s="121"/>
      <c r="L260" s="80"/>
      <c r="M260" s="84"/>
      <c r="N260" s="80"/>
      <c r="O260" s="80"/>
      <c r="P260" s="88"/>
      <c r="Q260" s="88"/>
      <c r="R260" s="80"/>
      <c r="S260" s="87"/>
    </row>
    <row r="261" spans="1:19" ht="31.5" x14ac:dyDescent="0.25">
      <c r="A261" s="125"/>
      <c r="B261" s="126"/>
      <c r="C261" s="126"/>
      <c r="D261" s="126"/>
      <c r="E261" s="126"/>
      <c r="F261" s="126"/>
      <c r="G261" s="61" t="s">
        <v>106</v>
      </c>
      <c r="H261" s="62">
        <v>43647</v>
      </c>
      <c r="I261" s="62">
        <v>43830</v>
      </c>
      <c r="J261" s="65" t="s">
        <v>574</v>
      </c>
      <c r="K261" s="121"/>
      <c r="L261" s="80"/>
      <c r="M261" s="84"/>
      <c r="N261" s="80"/>
      <c r="O261" s="80"/>
      <c r="P261" s="88"/>
      <c r="Q261" s="88"/>
      <c r="R261" s="80"/>
      <c r="S261" s="87"/>
    </row>
    <row r="262" spans="1:19" ht="31.5" x14ac:dyDescent="0.25">
      <c r="A262" s="125"/>
      <c r="B262" s="126"/>
      <c r="C262" s="126"/>
      <c r="D262" s="126"/>
      <c r="E262" s="126"/>
      <c r="F262" s="126"/>
      <c r="G262" s="61" t="s">
        <v>107</v>
      </c>
      <c r="H262" s="62">
        <v>43739</v>
      </c>
      <c r="I262" s="62">
        <v>43830</v>
      </c>
      <c r="J262" s="58" t="s">
        <v>574</v>
      </c>
      <c r="K262" s="121"/>
      <c r="L262" s="80"/>
      <c r="M262" s="84"/>
      <c r="N262" s="80"/>
      <c r="O262" s="80"/>
      <c r="P262" s="88"/>
      <c r="Q262" s="88"/>
      <c r="R262" s="80"/>
      <c r="S262" s="87"/>
    </row>
    <row r="263" spans="1:19" ht="31.5" customHeight="1" x14ac:dyDescent="0.25">
      <c r="A263" s="84" t="s">
        <v>109</v>
      </c>
      <c r="B263" s="80" t="s">
        <v>333</v>
      </c>
      <c r="C263" s="73">
        <v>50</v>
      </c>
      <c r="D263" s="73" t="s">
        <v>108</v>
      </c>
      <c r="E263" s="134">
        <v>0</v>
      </c>
      <c r="F263" s="80" t="s">
        <v>497</v>
      </c>
      <c r="G263" s="49" t="s">
        <v>499</v>
      </c>
      <c r="H263" s="15">
        <v>43466</v>
      </c>
      <c r="I263" s="15">
        <v>43497</v>
      </c>
      <c r="J263" s="41" t="s">
        <v>574</v>
      </c>
      <c r="K263" s="121" t="s">
        <v>371</v>
      </c>
      <c r="L263" s="80" t="s">
        <v>384</v>
      </c>
      <c r="M263" s="84" t="s">
        <v>397</v>
      </c>
      <c r="N263" s="80" t="s">
        <v>561</v>
      </c>
      <c r="O263" s="80" t="s">
        <v>561</v>
      </c>
      <c r="P263" s="88" t="str">
        <f>IFERROR((0/0),"No aplica")</f>
        <v>No aplica</v>
      </c>
      <c r="Q263" s="88">
        <f>IFERROR((0/1),"No aplica")</f>
        <v>0</v>
      </c>
      <c r="R263" s="80" t="s">
        <v>534</v>
      </c>
      <c r="S263" s="87" t="s">
        <v>780</v>
      </c>
    </row>
    <row r="264" spans="1:19" ht="31.5" customHeight="1" x14ac:dyDescent="0.25">
      <c r="A264" s="84"/>
      <c r="B264" s="80"/>
      <c r="C264" s="73"/>
      <c r="D264" s="73"/>
      <c r="E264" s="134"/>
      <c r="F264" s="80"/>
      <c r="G264" s="49" t="s">
        <v>500</v>
      </c>
      <c r="H264" s="15">
        <v>43586</v>
      </c>
      <c r="I264" s="15">
        <v>43769</v>
      </c>
      <c r="J264" s="41" t="s">
        <v>574</v>
      </c>
      <c r="K264" s="121"/>
      <c r="L264" s="80"/>
      <c r="M264" s="84"/>
      <c r="N264" s="80"/>
      <c r="O264" s="80"/>
      <c r="P264" s="88"/>
      <c r="Q264" s="88"/>
      <c r="R264" s="80"/>
      <c r="S264" s="87"/>
    </row>
    <row r="265" spans="1:19" ht="31.5" x14ac:dyDescent="0.25">
      <c r="A265" s="84"/>
      <c r="B265" s="80"/>
      <c r="C265" s="73"/>
      <c r="D265" s="73"/>
      <c r="E265" s="134"/>
      <c r="F265" s="80"/>
      <c r="G265" s="49" t="s">
        <v>286</v>
      </c>
      <c r="H265" s="15">
        <v>43647</v>
      </c>
      <c r="I265" s="15">
        <v>43830</v>
      </c>
      <c r="J265" s="41" t="s">
        <v>574</v>
      </c>
      <c r="K265" s="121"/>
      <c r="L265" s="80"/>
      <c r="M265" s="84"/>
      <c r="N265" s="80"/>
      <c r="O265" s="80"/>
      <c r="P265" s="88"/>
      <c r="Q265" s="88"/>
      <c r="R265" s="80"/>
      <c r="S265" s="87"/>
    </row>
    <row r="266" spans="1:19" ht="31.5" customHeight="1" x14ac:dyDescent="0.25">
      <c r="A266" s="84"/>
      <c r="B266" s="80"/>
      <c r="C266" s="73"/>
      <c r="D266" s="73"/>
      <c r="E266" s="134"/>
      <c r="F266" s="80"/>
      <c r="G266" s="49" t="s">
        <v>287</v>
      </c>
      <c r="H266" s="15">
        <v>43739</v>
      </c>
      <c r="I266" s="15">
        <v>43830</v>
      </c>
      <c r="J266" s="41" t="s">
        <v>574</v>
      </c>
      <c r="K266" s="121"/>
      <c r="L266" s="80"/>
      <c r="M266" s="84"/>
      <c r="N266" s="80"/>
      <c r="O266" s="80"/>
      <c r="P266" s="88"/>
      <c r="Q266" s="88"/>
      <c r="R266" s="80"/>
      <c r="S266" s="87"/>
    </row>
    <row r="267" spans="1:19" ht="38.25" customHeight="1" x14ac:dyDescent="0.25">
      <c r="A267" s="84"/>
      <c r="B267" s="80"/>
      <c r="C267" s="73"/>
      <c r="D267" s="73"/>
      <c r="E267" s="134"/>
      <c r="F267" s="80"/>
      <c r="G267" s="49" t="s">
        <v>521</v>
      </c>
      <c r="H267" s="15">
        <v>43617</v>
      </c>
      <c r="I267" s="15">
        <v>43830</v>
      </c>
      <c r="J267" s="41" t="s">
        <v>574</v>
      </c>
      <c r="K267" s="121"/>
      <c r="L267" s="80"/>
      <c r="M267" s="84"/>
      <c r="N267" s="80"/>
      <c r="O267" s="80"/>
      <c r="P267" s="88"/>
      <c r="Q267" s="88"/>
      <c r="R267" s="80"/>
      <c r="S267" s="87"/>
    </row>
    <row r="268" spans="1:19" x14ac:dyDescent="0.25">
      <c r="A268" s="26" t="s">
        <v>448</v>
      </c>
      <c r="B268" s="7" t="s">
        <v>448</v>
      </c>
      <c r="C268" s="7"/>
      <c r="D268" s="7" t="s">
        <v>448</v>
      </c>
      <c r="E268" s="7" t="s">
        <v>448</v>
      </c>
      <c r="F268" s="7" t="s">
        <v>448</v>
      </c>
      <c r="G268" s="50" t="s">
        <v>448</v>
      </c>
      <c r="H268" s="7" t="s">
        <v>448</v>
      </c>
      <c r="I268" s="7" t="s">
        <v>448</v>
      </c>
      <c r="J268" s="22" t="s">
        <v>448</v>
      </c>
      <c r="K268" s="33" t="s">
        <v>448</v>
      </c>
      <c r="L268" s="7" t="s">
        <v>448</v>
      </c>
      <c r="M268" s="26" t="s">
        <v>448</v>
      </c>
      <c r="N268" s="7"/>
      <c r="O268" s="7"/>
      <c r="P268" s="7"/>
      <c r="Q268" s="7"/>
      <c r="R268" s="26" t="s">
        <v>448</v>
      </c>
      <c r="S268" s="31"/>
    </row>
    <row r="269" spans="1:19" ht="64.5" customHeight="1" x14ac:dyDescent="0.25">
      <c r="A269" s="84" t="s">
        <v>112</v>
      </c>
      <c r="B269" s="80" t="s">
        <v>419</v>
      </c>
      <c r="C269" s="73">
        <v>51</v>
      </c>
      <c r="D269" s="73" t="s">
        <v>655</v>
      </c>
      <c r="E269" s="80" t="s">
        <v>415</v>
      </c>
      <c r="F269" s="80" t="s">
        <v>505</v>
      </c>
      <c r="G269" s="48" t="s">
        <v>421</v>
      </c>
      <c r="H269" s="15">
        <v>43473</v>
      </c>
      <c r="I269" s="15">
        <v>43585</v>
      </c>
      <c r="J269" s="41" t="s">
        <v>409</v>
      </c>
      <c r="K269" s="139" t="s">
        <v>366</v>
      </c>
      <c r="L269" s="140" t="s">
        <v>485</v>
      </c>
      <c r="M269" s="71" t="s">
        <v>722</v>
      </c>
      <c r="N269" s="73" t="s">
        <v>657</v>
      </c>
      <c r="O269" s="89" t="s">
        <v>658</v>
      </c>
      <c r="P269" s="92">
        <f>IFERROR((145/360),"No aplica")</f>
        <v>0.40277777777777779</v>
      </c>
      <c r="Q269" s="92">
        <f>IFERROR(((268+145)/2500),"No aplica")</f>
        <v>0.16520000000000001</v>
      </c>
      <c r="R269" s="73" t="s">
        <v>569</v>
      </c>
      <c r="S269" s="77" t="s">
        <v>838</v>
      </c>
    </row>
    <row r="270" spans="1:19" ht="64.5" customHeight="1" x14ac:dyDescent="0.25">
      <c r="A270" s="84"/>
      <c r="B270" s="80"/>
      <c r="C270" s="73"/>
      <c r="D270" s="73"/>
      <c r="E270" s="80"/>
      <c r="F270" s="80"/>
      <c r="G270" s="48" t="s">
        <v>781</v>
      </c>
      <c r="H270" s="15">
        <v>43556</v>
      </c>
      <c r="I270" s="15">
        <v>43830</v>
      </c>
      <c r="J270" s="41" t="s">
        <v>409</v>
      </c>
      <c r="K270" s="139"/>
      <c r="L270" s="140"/>
      <c r="M270" s="71"/>
      <c r="N270" s="73"/>
      <c r="O270" s="90"/>
      <c r="P270" s="92"/>
      <c r="Q270" s="92"/>
      <c r="R270" s="73"/>
      <c r="S270" s="77"/>
    </row>
    <row r="271" spans="1:19" ht="64.5" customHeight="1" x14ac:dyDescent="0.25">
      <c r="A271" s="84"/>
      <c r="B271" s="80"/>
      <c r="C271" s="73"/>
      <c r="D271" s="73"/>
      <c r="E271" s="80"/>
      <c r="F271" s="80"/>
      <c r="G271" s="48" t="s">
        <v>486</v>
      </c>
      <c r="H271" s="15">
        <v>43556</v>
      </c>
      <c r="I271" s="15">
        <v>43830</v>
      </c>
      <c r="J271" s="41" t="s">
        <v>409</v>
      </c>
      <c r="K271" s="139"/>
      <c r="L271" s="140"/>
      <c r="M271" s="71"/>
      <c r="N271" s="73"/>
      <c r="O271" s="90"/>
      <c r="P271" s="92"/>
      <c r="Q271" s="92"/>
      <c r="R271" s="73"/>
      <c r="S271" s="77"/>
    </row>
    <row r="272" spans="1:19" ht="64.5" customHeight="1" x14ac:dyDescent="0.25">
      <c r="A272" s="84"/>
      <c r="B272" s="80"/>
      <c r="C272" s="73"/>
      <c r="D272" s="73"/>
      <c r="E272" s="80"/>
      <c r="F272" s="80"/>
      <c r="G272" s="48" t="s">
        <v>502</v>
      </c>
      <c r="H272" s="15">
        <v>43556</v>
      </c>
      <c r="I272" s="15" t="s">
        <v>420</v>
      </c>
      <c r="J272" s="41" t="s">
        <v>409</v>
      </c>
      <c r="K272" s="139"/>
      <c r="L272" s="140"/>
      <c r="M272" s="71"/>
      <c r="N272" s="73"/>
      <c r="O272" s="90"/>
      <c r="P272" s="92"/>
      <c r="Q272" s="92"/>
      <c r="R272" s="73"/>
      <c r="S272" s="77"/>
    </row>
    <row r="273" spans="1:19" ht="64.5" customHeight="1" x14ac:dyDescent="0.25">
      <c r="A273" s="84"/>
      <c r="B273" s="80"/>
      <c r="C273" s="73"/>
      <c r="D273" s="73"/>
      <c r="E273" s="80"/>
      <c r="F273" s="80"/>
      <c r="G273" s="48" t="s">
        <v>503</v>
      </c>
      <c r="H273" s="15">
        <v>43770</v>
      </c>
      <c r="I273" s="15">
        <v>43830</v>
      </c>
      <c r="J273" s="41" t="s">
        <v>409</v>
      </c>
      <c r="K273" s="139"/>
      <c r="L273" s="140"/>
      <c r="M273" s="71"/>
      <c r="N273" s="73"/>
      <c r="O273" s="90"/>
      <c r="P273" s="92"/>
      <c r="Q273" s="92"/>
      <c r="R273" s="73"/>
      <c r="S273" s="77"/>
    </row>
    <row r="274" spans="1:19" ht="64.5" customHeight="1" x14ac:dyDescent="0.25">
      <c r="A274" s="84"/>
      <c r="B274" s="80"/>
      <c r="C274" s="73"/>
      <c r="D274" s="73"/>
      <c r="E274" s="80"/>
      <c r="F274" s="80"/>
      <c r="G274" s="48" t="s">
        <v>656</v>
      </c>
      <c r="H274" s="15">
        <v>43647</v>
      </c>
      <c r="I274" s="15">
        <v>43830</v>
      </c>
      <c r="J274" s="41" t="s">
        <v>409</v>
      </c>
      <c r="K274" s="139"/>
      <c r="L274" s="140"/>
      <c r="M274" s="71"/>
      <c r="N274" s="73"/>
      <c r="O274" s="91"/>
      <c r="P274" s="92"/>
      <c r="Q274" s="92"/>
      <c r="R274" s="73"/>
      <c r="S274" s="77"/>
    </row>
    <row r="275" spans="1:19" ht="54.75" customHeight="1" x14ac:dyDescent="0.25">
      <c r="A275" s="125" t="s">
        <v>112</v>
      </c>
      <c r="B275" s="124" t="s">
        <v>532</v>
      </c>
      <c r="C275" s="124">
        <v>52</v>
      </c>
      <c r="D275" s="124" t="s">
        <v>442</v>
      </c>
      <c r="E275" s="124">
        <v>0</v>
      </c>
      <c r="F275" s="124" t="s">
        <v>165</v>
      </c>
      <c r="G275" s="56" t="s">
        <v>166</v>
      </c>
      <c r="H275" s="62">
        <v>43473</v>
      </c>
      <c r="I275" s="62">
        <v>43769</v>
      </c>
      <c r="J275" s="58" t="s">
        <v>409</v>
      </c>
      <c r="K275" s="137" t="s">
        <v>372</v>
      </c>
      <c r="L275" s="135" t="s">
        <v>349</v>
      </c>
      <c r="M275" s="71" t="s">
        <v>422</v>
      </c>
      <c r="N275" s="73" t="s">
        <v>562</v>
      </c>
      <c r="O275" s="73" t="s">
        <v>562</v>
      </c>
      <c r="P275" s="75" t="str">
        <f>IFERROR((0/0),"No aplica")</f>
        <v>No aplica</v>
      </c>
      <c r="Q275" s="75">
        <f>IFERROR((0/4),"No aplica")</f>
        <v>0</v>
      </c>
      <c r="R275" s="73" t="s">
        <v>534</v>
      </c>
      <c r="S275" s="77" t="s">
        <v>782</v>
      </c>
    </row>
    <row r="276" spans="1:19" ht="68.25" customHeight="1" x14ac:dyDescent="0.25">
      <c r="A276" s="125"/>
      <c r="B276" s="124"/>
      <c r="C276" s="124"/>
      <c r="D276" s="124"/>
      <c r="E276" s="124"/>
      <c r="F276" s="124"/>
      <c r="G276" s="56" t="s">
        <v>783</v>
      </c>
      <c r="H276" s="62">
        <v>43647</v>
      </c>
      <c r="I276" s="62">
        <v>43830</v>
      </c>
      <c r="J276" s="58" t="s">
        <v>409</v>
      </c>
      <c r="K276" s="138"/>
      <c r="L276" s="136"/>
      <c r="M276" s="71"/>
      <c r="N276" s="73"/>
      <c r="O276" s="73"/>
      <c r="P276" s="75"/>
      <c r="Q276" s="75"/>
      <c r="R276" s="73"/>
      <c r="S276" s="77"/>
    </row>
    <row r="277" spans="1:19" ht="47.25" customHeight="1" x14ac:dyDescent="0.25">
      <c r="A277" s="125" t="s">
        <v>112</v>
      </c>
      <c r="B277" s="124" t="s">
        <v>531</v>
      </c>
      <c r="C277" s="124">
        <v>53</v>
      </c>
      <c r="D277" s="124" t="s">
        <v>878</v>
      </c>
      <c r="E277" s="124">
        <v>0</v>
      </c>
      <c r="F277" s="124" t="s">
        <v>167</v>
      </c>
      <c r="G277" s="56" t="s">
        <v>168</v>
      </c>
      <c r="H277" s="62">
        <v>43473</v>
      </c>
      <c r="I277" s="62">
        <v>43769</v>
      </c>
      <c r="J277" s="58" t="s">
        <v>409</v>
      </c>
      <c r="K277" s="139" t="s">
        <v>372</v>
      </c>
      <c r="L277" s="140" t="s">
        <v>349</v>
      </c>
      <c r="M277" s="71" t="s">
        <v>784</v>
      </c>
      <c r="N277" s="73" t="s">
        <v>563</v>
      </c>
      <c r="O277" s="73" t="s">
        <v>563</v>
      </c>
      <c r="P277" s="75" t="str">
        <f>IFERROR((0/0),"No aplica")</f>
        <v>No aplica</v>
      </c>
      <c r="Q277" s="75">
        <f>IFERROR((0/4),"No aplica")</f>
        <v>0</v>
      </c>
      <c r="R277" s="73" t="s">
        <v>534</v>
      </c>
      <c r="S277" s="77" t="s">
        <v>785</v>
      </c>
    </row>
    <row r="278" spans="1:19" ht="105" customHeight="1" x14ac:dyDescent="0.25">
      <c r="A278" s="125"/>
      <c r="B278" s="124"/>
      <c r="C278" s="124"/>
      <c r="D278" s="124"/>
      <c r="E278" s="124"/>
      <c r="F278" s="124"/>
      <c r="G278" s="56" t="s">
        <v>786</v>
      </c>
      <c r="H278" s="62">
        <v>43739</v>
      </c>
      <c r="I278" s="62">
        <v>43830</v>
      </c>
      <c r="J278" s="58" t="s">
        <v>409</v>
      </c>
      <c r="K278" s="139"/>
      <c r="L278" s="140"/>
      <c r="M278" s="71"/>
      <c r="N278" s="73"/>
      <c r="O278" s="73"/>
      <c r="P278" s="75"/>
      <c r="Q278" s="75"/>
      <c r="R278" s="73"/>
      <c r="S278" s="77"/>
    </row>
    <row r="279" spans="1:19" ht="123" customHeight="1" x14ac:dyDescent="0.25">
      <c r="A279" s="84" t="s">
        <v>112</v>
      </c>
      <c r="B279" s="73" t="s">
        <v>800</v>
      </c>
      <c r="C279" s="73">
        <v>54</v>
      </c>
      <c r="D279" s="73" t="s">
        <v>346</v>
      </c>
      <c r="E279" s="73">
        <v>0</v>
      </c>
      <c r="F279" s="73" t="s">
        <v>504</v>
      </c>
      <c r="G279" s="48" t="s">
        <v>787</v>
      </c>
      <c r="H279" s="15">
        <v>43525</v>
      </c>
      <c r="I279" s="15">
        <v>43830</v>
      </c>
      <c r="J279" s="41" t="s">
        <v>409</v>
      </c>
      <c r="K279" s="137" t="s">
        <v>364</v>
      </c>
      <c r="L279" s="135" t="s">
        <v>384</v>
      </c>
      <c r="M279" s="71" t="s">
        <v>788</v>
      </c>
      <c r="N279" s="73" t="s">
        <v>789</v>
      </c>
      <c r="O279" s="73" t="s">
        <v>789</v>
      </c>
      <c r="P279" s="75" t="str">
        <f>IFERROR((0/0),"No aplica")</f>
        <v>No aplica</v>
      </c>
      <c r="Q279" s="75">
        <f>IFERROR((0/5),"No aplica")</f>
        <v>0</v>
      </c>
      <c r="R279" s="73" t="s">
        <v>534</v>
      </c>
      <c r="S279" s="77" t="s">
        <v>790</v>
      </c>
    </row>
    <row r="280" spans="1:19" ht="123" customHeight="1" x14ac:dyDescent="0.25">
      <c r="A280" s="84"/>
      <c r="B280" s="73"/>
      <c r="C280" s="73"/>
      <c r="D280" s="73"/>
      <c r="E280" s="73"/>
      <c r="F280" s="73"/>
      <c r="G280" s="48" t="s">
        <v>791</v>
      </c>
      <c r="H280" s="15">
        <v>43556</v>
      </c>
      <c r="I280" s="15">
        <v>43830</v>
      </c>
      <c r="J280" s="41" t="s">
        <v>409</v>
      </c>
      <c r="K280" s="138"/>
      <c r="L280" s="136"/>
      <c r="M280" s="71"/>
      <c r="N280" s="73"/>
      <c r="O280" s="73"/>
      <c r="P280" s="75"/>
      <c r="Q280" s="75"/>
      <c r="R280" s="73"/>
      <c r="S280" s="77"/>
    </row>
    <row r="281" spans="1:19" ht="97.5" customHeight="1" x14ac:dyDescent="0.25">
      <c r="A281" s="84" t="s">
        <v>112</v>
      </c>
      <c r="B281" s="73" t="s">
        <v>792</v>
      </c>
      <c r="C281" s="73">
        <v>55</v>
      </c>
      <c r="D281" s="73" t="s">
        <v>879</v>
      </c>
      <c r="E281" s="73">
        <v>0</v>
      </c>
      <c r="F281" s="73" t="s">
        <v>450</v>
      </c>
      <c r="G281" s="48" t="s">
        <v>425</v>
      </c>
      <c r="H281" s="15">
        <v>43504</v>
      </c>
      <c r="I281" s="15">
        <v>43708</v>
      </c>
      <c r="J281" s="41" t="s">
        <v>409</v>
      </c>
      <c r="K281" s="141" t="s">
        <v>366</v>
      </c>
      <c r="L281" s="135" t="s">
        <v>485</v>
      </c>
      <c r="M281" s="84" t="s">
        <v>423</v>
      </c>
      <c r="N281" s="80" t="s">
        <v>564</v>
      </c>
      <c r="O281" s="80" t="s">
        <v>564</v>
      </c>
      <c r="P281" s="88" t="str">
        <f>IFERROR((0/0),"No aplica")</f>
        <v>No aplica</v>
      </c>
      <c r="Q281" s="88">
        <f>IFERROR((0/5),"No aplica")</f>
        <v>0</v>
      </c>
      <c r="R281" s="80" t="s">
        <v>534</v>
      </c>
      <c r="S281" s="87" t="s">
        <v>580</v>
      </c>
    </row>
    <row r="282" spans="1:19" ht="97.5" customHeight="1" x14ac:dyDescent="0.25">
      <c r="A282" s="84"/>
      <c r="B282" s="73"/>
      <c r="C282" s="73"/>
      <c r="D282" s="73"/>
      <c r="E282" s="73"/>
      <c r="F282" s="73"/>
      <c r="G282" s="48" t="s">
        <v>426</v>
      </c>
      <c r="H282" s="15">
        <v>43586</v>
      </c>
      <c r="I282" s="15">
        <v>43830</v>
      </c>
      <c r="J282" s="41" t="s">
        <v>409</v>
      </c>
      <c r="K282" s="141"/>
      <c r="L282" s="135"/>
      <c r="M282" s="71"/>
      <c r="N282" s="73"/>
      <c r="O282" s="80"/>
      <c r="P282" s="88"/>
      <c r="Q282" s="88"/>
      <c r="R282" s="80"/>
      <c r="S282" s="77"/>
    </row>
    <row r="283" spans="1:19" ht="97.5" customHeight="1" x14ac:dyDescent="0.25">
      <c r="A283" s="84"/>
      <c r="B283" s="73"/>
      <c r="C283" s="73"/>
      <c r="D283" s="73"/>
      <c r="E283" s="73"/>
      <c r="F283" s="73"/>
      <c r="G283" s="48" t="s">
        <v>424</v>
      </c>
      <c r="H283" s="15">
        <v>43556</v>
      </c>
      <c r="I283" s="15">
        <v>43677</v>
      </c>
      <c r="J283" s="41" t="s">
        <v>409</v>
      </c>
      <c r="K283" s="141"/>
      <c r="L283" s="135"/>
      <c r="M283" s="71"/>
      <c r="N283" s="73"/>
      <c r="O283" s="80"/>
      <c r="P283" s="88"/>
      <c r="Q283" s="88"/>
      <c r="R283" s="80"/>
      <c r="S283" s="77"/>
    </row>
    <row r="284" spans="1:19" ht="97.5" customHeight="1" x14ac:dyDescent="0.25">
      <c r="A284" s="84"/>
      <c r="B284" s="73"/>
      <c r="C284" s="73"/>
      <c r="D284" s="73"/>
      <c r="E284" s="73"/>
      <c r="F284" s="73"/>
      <c r="G284" s="48" t="s">
        <v>303</v>
      </c>
      <c r="H284" s="15">
        <v>43739</v>
      </c>
      <c r="I284" s="15">
        <v>43830</v>
      </c>
      <c r="J284" s="41" t="s">
        <v>409</v>
      </c>
      <c r="K284" s="141"/>
      <c r="L284" s="135"/>
      <c r="M284" s="71"/>
      <c r="N284" s="73"/>
      <c r="O284" s="80"/>
      <c r="P284" s="88"/>
      <c r="Q284" s="88"/>
      <c r="R284" s="80"/>
      <c r="S284" s="77"/>
    </row>
    <row r="285" spans="1:19" ht="54" customHeight="1" x14ac:dyDescent="0.25">
      <c r="A285" s="84" t="s">
        <v>112</v>
      </c>
      <c r="B285" s="80" t="s">
        <v>792</v>
      </c>
      <c r="C285" s="80">
        <v>56</v>
      </c>
      <c r="D285" s="80" t="s">
        <v>880</v>
      </c>
      <c r="E285" s="80">
        <v>0</v>
      </c>
      <c r="F285" s="80" t="s">
        <v>427</v>
      </c>
      <c r="G285" s="49" t="s">
        <v>428</v>
      </c>
      <c r="H285" s="15">
        <v>43473</v>
      </c>
      <c r="I285" s="15">
        <v>43830</v>
      </c>
      <c r="J285" s="41" t="s">
        <v>409</v>
      </c>
      <c r="K285" s="141" t="s">
        <v>366</v>
      </c>
      <c r="L285" s="135" t="s">
        <v>485</v>
      </c>
      <c r="M285" s="84" t="s">
        <v>659</v>
      </c>
      <c r="N285" s="80" t="s">
        <v>565</v>
      </c>
      <c r="O285" s="80" t="s">
        <v>581</v>
      </c>
      <c r="P285" s="88">
        <f>IFERROR((8/5),"No aplica")</f>
        <v>1.6</v>
      </c>
      <c r="Q285" s="88">
        <f>IFERROR(((22+8)/40),"No aplica")</f>
        <v>0.75</v>
      </c>
      <c r="R285" s="80" t="s">
        <v>535</v>
      </c>
      <c r="S285" s="87" t="s">
        <v>793</v>
      </c>
    </row>
    <row r="286" spans="1:19" ht="54" customHeight="1" x14ac:dyDescent="0.25">
      <c r="A286" s="84"/>
      <c r="B286" s="80"/>
      <c r="C286" s="80"/>
      <c r="D286" s="80"/>
      <c r="E286" s="80"/>
      <c r="F286" s="80"/>
      <c r="G286" s="49" t="s">
        <v>429</v>
      </c>
      <c r="H286" s="15">
        <v>43475</v>
      </c>
      <c r="I286" s="15">
        <v>43830</v>
      </c>
      <c r="J286" s="41" t="s">
        <v>409</v>
      </c>
      <c r="K286" s="141"/>
      <c r="L286" s="135"/>
      <c r="M286" s="84"/>
      <c r="N286" s="80"/>
      <c r="O286" s="80"/>
      <c r="P286" s="88"/>
      <c r="Q286" s="88"/>
      <c r="R286" s="80"/>
      <c r="S286" s="87"/>
    </row>
    <row r="287" spans="1:19" ht="54" customHeight="1" x14ac:dyDescent="0.25">
      <c r="A287" s="84"/>
      <c r="B287" s="80"/>
      <c r="C287" s="80"/>
      <c r="D287" s="80"/>
      <c r="E287" s="80"/>
      <c r="F287" s="80"/>
      <c r="G287" s="49" t="s">
        <v>430</v>
      </c>
      <c r="H287" s="15">
        <v>43475</v>
      </c>
      <c r="I287" s="15">
        <v>43830</v>
      </c>
      <c r="J287" s="41" t="s">
        <v>409</v>
      </c>
      <c r="K287" s="141"/>
      <c r="L287" s="135"/>
      <c r="M287" s="84"/>
      <c r="N287" s="80"/>
      <c r="O287" s="80"/>
      <c r="P287" s="88"/>
      <c r="Q287" s="88"/>
      <c r="R287" s="80"/>
      <c r="S287" s="87"/>
    </row>
    <row r="288" spans="1:19" x14ac:dyDescent="0.25">
      <c r="A288" s="26" t="s">
        <v>448</v>
      </c>
      <c r="B288" s="7" t="s">
        <v>448</v>
      </c>
      <c r="C288" s="7"/>
      <c r="D288" s="7" t="s">
        <v>448</v>
      </c>
      <c r="E288" s="7" t="s">
        <v>448</v>
      </c>
      <c r="F288" s="7" t="s">
        <v>448</v>
      </c>
      <c r="G288" s="50" t="s">
        <v>448</v>
      </c>
      <c r="H288" s="7" t="s">
        <v>448</v>
      </c>
      <c r="I288" s="7" t="s">
        <v>448</v>
      </c>
      <c r="J288" s="22" t="s">
        <v>448</v>
      </c>
      <c r="K288" s="33" t="s">
        <v>448</v>
      </c>
      <c r="L288" s="7" t="s">
        <v>448</v>
      </c>
      <c r="M288" s="26" t="s">
        <v>448</v>
      </c>
      <c r="N288" s="7"/>
      <c r="O288" s="7"/>
      <c r="P288" s="7"/>
      <c r="Q288" s="7"/>
      <c r="R288" s="26" t="s">
        <v>448</v>
      </c>
      <c r="S288" s="31"/>
    </row>
    <row r="289" spans="1:19" ht="72" customHeight="1" x14ac:dyDescent="0.25">
      <c r="A289" s="127" t="s">
        <v>110</v>
      </c>
      <c r="B289" s="122" t="s">
        <v>20</v>
      </c>
      <c r="C289" s="122">
        <v>57</v>
      </c>
      <c r="D289" s="122" t="s">
        <v>254</v>
      </c>
      <c r="E289" s="122" t="s">
        <v>416</v>
      </c>
      <c r="F289" s="122" t="s">
        <v>126</v>
      </c>
      <c r="G289" s="66" t="s">
        <v>506</v>
      </c>
      <c r="H289" s="67">
        <v>43466</v>
      </c>
      <c r="I289" s="67">
        <v>43830</v>
      </c>
      <c r="J289" s="68" t="s">
        <v>21</v>
      </c>
      <c r="K289" s="116" t="s">
        <v>373</v>
      </c>
      <c r="L289" s="81" t="s">
        <v>374</v>
      </c>
      <c r="M289" s="79" t="s">
        <v>253</v>
      </c>
      <c r="N289" s="80" t="s">
        <v>583</v>
      </c>
      <c r="O289" s="81" t="s">
        <v>583</v>
      </c>
      <c r="P289" s="85">
        <f>IFERROR((17/17),"No aplica")</f>
        <v>1</v>
      </c>
      <c r="Q289" s="85">
        <f>IFERROR(((0+17)/22),"No aplica")</f>
        <v>0.77272727272727271</v>
      </c>
      <c r="R289" s="81" t="s">
        <v>569</v>
      </c>
      <c r="S289" s="83" t="s">
        <v>584</v>
      </c>
    </row>
    <row r="290" spans="1:19" ht="72" customHeight="1" x14ac:dyDescent="0.25">
      <c r="A290" s="127"/>
      <c r="B290" s="122"/>
      <c r="C290" s="122"/>
      <c r="D290" s="122"/>
      <c r="E290" s="122"/>
      <c r="F290" s="122"/>
      <c r="G290" s="66" t="s">
        <v>127</v>
      </c>
      <c r="H290" s="67">
        <v>43525</v>
      </c>
      <c r="I290" s="67">
        <v>43830</v>
      </c>
      <c r="J290" s="68" t="s">
        <v>21</v>
      </c>
      <c r="K290" s="116"/>
      <c r="L290" s="81"/>
      <c r="M290" s="79"/>
      <c r="N290" s="80"/>
      <c r="O290" s="81"/>
      <c r="P290" s="85"/>
      <c r="Q290" s="85"/>
      <c r="R290" s="81"/>
      <c r="S290" s="83"/>
    </row>
    <row r="291" spans="1:19" ht="72" customHeight="1" x14ac:dyDescent="0.25">
      <c r="A291" s="127"/>
      <c r="B291" s="122"/>
      <c r="C291" s="122"/>
      <c r="D291" s="122"/>
      <c r="E291" s="122"/>
      <c r="F291" s="122"/>
      <c r="G291" s="66" t="s">
        <v>255</v>
      </c>
      <c r="H291" s="67">
        <v>43556</v>
      </c>
      <c r="I291" s="67">
        <v>43830</v>
      </c>
      <c r="J291" s="68" t="s">
        <v>21</v>
      </c>
      <c r="K291" s="116"/>
      <c r="L291" s="81"/>
      <c r="M291" s="79"/>
      <c r="N291" s="80"/>
      <c r="O291" s="81"/>
      <c r="P291" s="85"/>
      <c r="Q291" s="85"/>
      <c r="R291" s="81"/>
      <c r="S291" s="83"/>
    </row>
    <row r="292" spans="1:19" ht="35.25" customHeight="1" x14ac:dyDescent="0.25">
      <c r="A292" s="79" t="s">
        <v>110</v>
      </c>
      <c r="B292" s="80" t="s">
        <v>20</v>
      </c>
      <c r="C292" s="81">
        <v>58</v>
      </c>
      <c r="D292" s="81" t="s">
        <v>660</v>
      </c>
      <c r="E292" s="81">
        <v>0</v>
      </c>
      <c r="F292" s="81" t="s">
        <v>128</v>
      </c>
      <c r="G292" s="12" t="s">
        <v>498</v>
      </c>
      <c r="H292" s="14">
        <v>43466</v>
      </c>
      <c r="I292" s="14" t="s">
        <v>129</v>
      </c>
      <c r="J292" s="38" t="s">
        <v>21</v>
      </c>
      <c r="K292" s="116" t="s">
        <v>375</v>
      </c>
      <c r="L292" s="81" t="s">
        <v>794</v>
      </c>
      <c r="M292" s="79" t="s">
        <v>589</v>
      </c>
      <c r="N292" s="80" t="s">
        <v>588</v>
      </c>
      <c r="O292" s="81" t="s">
        <v>588</v>
      </c>
      <c r="P292" s="88">
        <f>IFERROR((1/1),"No aplica")</f>
        <v>1</v>
      </c>
      <c r="Q292" s="88">
        <f>IFERROR((1/4),"No aplica")</f>
        <v>0.25</v>
      </c>
      <c r="R292" s="81" t="s">
        <v>535</v>
      </c>
      <c r="S292" s="83" t="s">
        <v>590</v>
      </c>
    </row>
    <row r="293" spans="1:19" ht="35.25" customHeight="1" x14ac:dyDescent="0.25">
      <c r="A293" s="79"/>
      <c r="B293" s="80"/>
      <c r="C293" s="81"/>
      <c r="D293" s="81"/>
      <c r="E293" s="81"/>
      <c r="F293" s="81"/>
      <c r="G293" s="12" t="s">
        <v>453</v>
      </c>
      <c r="H293" s="14">
        <v>43497</v>
      </c>
      <c r="I293" s="14">
        <v>43646</v>
      </c>
      <c r="J293" s="38" t="s">
        <v>21</v>
      </c>
      <c r="K293" s="116"/>
      <c r="L293" s="81"/>
      <c r="M293" s="79"/>
      <c r="N293" s="80"/>
      <c r="O293" s="81"/>
      <c r="P293" s="88"/>
      <c r="Q293" s="88"/>
      <c r="R293" s="81"/>
      <c r="S293" s="83"/>
    </row>
    <row r="294" spans="1:19" ht="35.25" customHeight="1" x14ac:dyDescent="0.25">
      <c r="A294" s="79"/>
      <c r="B294" s="80"/>
      <c r="C294" s="81"/>
      <c r="D294" s="81"/>
      <c r="E294" s="81"/>
      <c r="F294" s="81"/>
      <c r="G294" s="12" t="s">
        <v>661</v>
      </c>
      <c r="H294" s="14">
        <v>43525</v>
      </c>
      <c r="I294" s="14">
        <v>43829</v>
      </c>
      <c r="J294" s="38" t="s">
        <v>21</v>
      </c>
      <c r="K294" s="116"/>
      <c r="L294" s="81"/>
      <c r="M294" s="79"/>
      <c r="N294" s="80"/>
      <c r="O294" s="81"/>
      <c r="P294" s="88"/>
      <c r="Q294" s="88"/>
      <c r="R294" s="81"/>
      <c r="S294" s="83"/>
    </row>
    <row r="295" spans="1:19" ht="58.5" customHeight="1" x14ac:dyDescent="0.25">
      <c r="A295" s="79" t="s">
        <v>110</v>
      </c>
      <c r="B295" s="81" t="s">
        <v>22</v>
      </c>
      <c r="C295" s="81">
        <v>59</v>
      </c>
      <c r="D295" s="81" t="s">
        <v>125</v>
      </c>
      <c r="E295" s="81" t="s">
        <v>507</v>
      </c>
      <c r="F295" s="81" t="s">
        <v>242</v>
      </c>
      <c r="G295" s="12" t="s">
        <v>131</v>
      </c>
      <c r="H295" s="14">
        <v>43466</v>
      </c>
      <c r="I295" s="14">
        <v>43830</v>
      </c>
      <c r="J295" s="38" t="s">
        <v>21</v>
      </c>
      <c r="K295" s="116" t="s">
        <v>379</v>
      </c>
      <c r="L295" s="81" t="s">
        <v>376</v>
      </c>
      <c r="M295" s="79" t="s">
        <v>130</v>
      </c>
      <c r="N295" s="80" t="s">
        <v>566</v>
      </c>
      <c r="O295" s="81" t="s">
        <v>566</v>
      </c>
      <c r="P295" s="88">
        <f>IFERROR((51/51),"No aplica")</f>
        <v>1</v>
      </c>
      <c r="Q295" s="86" t="s">
        <v>539</v>
      </c>
      <c r="R295" s="81" t="s">
        <v>535</v>
      </c>
      <c r="S295" s="83" t="s">
        <v>635</v>
      </c>
    </row>
    <row r="296" spans="1:19" ht="58.5" customHeight="1" x14ac:dyDescent="0.25">
      <c r="A296" s="79"/>
      <c r="B296" s="81"/>
      <c r="C296" s="81"/>
      <c r="D296" s="81"/>
      <c r="E296" s="81"/>
      <c r="F296" s="81"/>
      <c r="G296" s="12" t="s">
        <v>508</v>
      </c>
      <c r="H296" s="14">
        <v>43466</v>
      </c>
      <c r="I296" s="14">
        <v>43830</v>
      </c>
      <c r="J296" s="38" t="s">
        <v>21</v>
      </c>
      <c r="K296" s="116"/>
      <c r="L296" s="81"/>
      <c r="M296" s="79"/>
      <c r="N296" s="80"/>
      <c r="O296" s="81"/>
      <c r="P296" s="88"/>
      <c r="Q296" s="86"/>
      <c r="R296" s="81"/>
      <c r="S296" s="83"/>
    </row>
    <row r="297" spans="1:19" ht="58.5" customHeight="1" x14ac:dyDescent="0.25">
      <c r="A297" s="79"/>
      <c r="B297" s="81"/>
      <c r="C297" s="81"/>
      <c r="D297" s="81"/>
      <c r="E297" s="81"/>
      <c r="F297" s="81"/>
      <c r="G297" s="12" t="s">
        <v>132</v>
      </c>
      <c r="H297" s="14">
        <v>43466</v>
      </c>
      <c r="I297" s="14">
        <v>43830</v>
      </c>
      <c r="J297" s="38" t="s">
        <v>21</v>
      </c>
      <c r="K297" s="116"/>
      <c r="L297" s="81"/>
      <c r="M297" s="79"/>
      <c r="N297" s="80"/>
      <c r="O297" s="81"/>
      <c r="P297" s="88"/>
      <c r="Q297" s="86"/>
      <c r="R297" s="81"/>
      <c r="S297" s="83"/>
    </row>
    <row r="298" spans="1:19" ht="30.75" customHeight="1" x14ac:dyDescent="0.25">
      <c r="A298" s="79" t="s">
        <v>110</v>
      </c>
      <c r="B298" s="81" t="s">
        <v>23</v>
      </c>
      <c r="C298" s="81">
        <v>60</v>
      </c>
      <c r="D298" s="81" t="s">
        <v>24</v>
      </c>
      <c r="E298" s="81" t="s">
        <v>417</v>
      </c>
      <c r="F298" s="81" t="s">
        <v>133</v>
      </c>
      <c r="G298" s="12" t="s">
        <v>134</v>
      </c>
      <c r="H298" s="14">
        <v>43466</v>
      </c>
      <c r="I298" s="14">
        <v>43496</v>
      </c>
      <c r="J298" s="38" t="s">
        <v>21</v>
      </c>
      <c r="K298" s="116" t="s">
        <v>378</v>
      </c>
      <c r="L298" s="81" t="s">
        <v>377</v>
      </c>
      <c r="M298" s="79" t="s">
        <v>25</v>
      </c>
      <c r="N298" s="80" t="s">
        <v>591</v>
      </c>
      <c r="O298" s="81" t="s">
        <v>592</v>
      </c>
      <c r="P298" s="82">
        <f>IFERROR((12.2%/45%),"No aplica")</f>
        <v>0.27111111111111108</v>
      </c>
      <c r="Q298" s="82">
        <f>IFERROR((12.2%/90%),"No aplica")</f>
        <v>0.13555555555555554</v>
      </c>
      <c r="R298" s="81" t="s">
        <v>541</v>
      </c>
      <c r="S298" s="83" t="s">
        <v>795</v>
      </c>
    </row>
    <row r="299" spans="1:19" ht="30.75" customHeight="1" x14ac:dyDescent="0.25">
      <c r="A299" s="79"/>
      <c r="B299" s="81"/>
      <c r="C299" s="81"/>
      <c r="D299" s="81"/>
      <c r="E299" s="81"/>
      <c r="F299" s="81"/>
      <c r="G299" s="12" t="s">
        <v>135</v>
      </c>
      <c r="H299" s="14">
        <v>43497</v>
      </c>
      <c r="I299" s="14">
        <v>43511</v>
      </c>
      <c r="J299" s="38" t="s">
        <v>21</v>
      </c>
      <c r="K299" s="116"/>
      <c r="L299" s="81"/>
      <c r="M299" s="79"/>
      <c r="N299" s="80"/>
      <c r="O299" s="81"/>
      <c r="P299" s="82"/>
      <c r="Q299" s="82"/>
      <c r="R299" s="81"/>
      <c r="S299" s="83"/>
    </row>
    <row r="300" spans="1:19" s="11" customFormat="1" ht="30.75" customHeight="1" x14ac:dyDescent="0.25">
      <c r="A300" s="79"/>
      <c r="B300" s="81"/>
      <c r="C300" s="81"/>
      <c r="D300" s="81"/>
      <c r="E300" s="81"/>
      <c r="F300" s="81"/>
      <c r="G300" s="12" t="s">
        <v>136</v>
      </c>
      <c r="H300" s="14">
        <v>43511</v>
      </c>
      <c r="I300" s="14">
        <v>43830</v>
      </c>
      <c r="J300" s="38" t="s">
        <v>21</v>
      </c>
      <c r="K300" s="116"/>
      <c r="L300" s="81"/>
      <c r="M300" s="79"/>
      <c r="N300" s="80"/>
      <c r="O300" s="81"/>
      <c r="P300" s="82"/>
      <c r="Q300" s="82"/>
      <c r="R300" s="81"/>
      <c r="S300" s="83"/>
    </row>
    <row r="301" spans="1:19" x14ac:dyDescent="0.25">
      <c r="A301" s="26" t="s">
        <v>448</v>
      </c>
      <c r="B301" s="7" t="s">
        <v>448</v>
      </c>
      <c r="C301" s="7"/>
      <c r="D301" s="7" t="s">
        <v>448</v>
      </c>
      <c r="E301" s="7" t="s">
        <v>448</v>
      </c>
      <c r="F301" s="7" t="s">
        <v>448</v>
      </c>
      <c r="G301" s="50" t="s">
        <v>448</v>
      </c>
      <c r="H301" s="7" t="s">
        <v>448</v>
      </c>
      <c r="I301" s="7" t="s">
        <v>448</v>
      </c>
      <c r="J301" s="22" t="s">
        <v>448</v>
      </c>
      <c r="K301" s="33" t="s">
        <v>448</v>
      </c>
      <c r="L301" s="7" t="s">
        <v>448</v>
      </c>
      <c r="M301" s="26" t="s">
        <v>448</v>
      </c>
      <c r="N301" s="7"/>
      <c r="O301" s="7"/>
      <c r="P301" s="7"/>
      <c r="Q301" s="7"/>
      <c r="R301" s="26" t="s">
        <v>448</v>
      </c>
      <c r="S301" s="31"/>
    </row>
    <row r="302" spans="1:19" ht="38.25" customHeight="1" x14ac:dyDescent="0.25">
      <c r="A302" s="84" t="s">
        <v>110</v>
      </c>
      <c r="B302" s="80" t="s">
        <v>140</v>
      </c>
      <c r="C302" s="80">
        <v>61</v>
      </c>
      <c r="D302" s="80" t="s">
        <v>137</v>
      </c>
      <c r="E302" s="80">
        <v>0</v>
      </c>
      <c r="F302" s="80" t="s">
        <v>347</v>
      </c>
      <c r="G302" s="49" t="s">
        <v>304</v>
      </c>
      <c r="H302" s="15">
        <v>43467</v>
      </c>
      <c r="I302" s="15">
        <v>43524</v>
      </c>
      <c r="J302" s="41" t="s">
        <v>15</v>
      </c>
      <c r="K302" s="121" t="s">
        <v>378</v>
      </c>
      <c r="L302" s="80" t="s">
        <v>377</v>
      </c>
      <c r="M302" s="84" t="s">
        <v>522</v>
      </c>
      <c r="N302" s="80" t="s">
        <v>567</v>
      </c>
      <c r="O302" s="80" t="s">
        <v>636</v>
      </c>
      <c r="P302" s="85">
        <f>100%-(635529588/6343349978)</f>
        <v>0.89981167833965603</v>
      </c>
      <c r="Q302" s="86" t="s">
        <v>539</v>
      </c>
      <c r="R302" s="80" t="s">
        <v>541</v>
      </c>
      <c r="S302" s="87" t="s">
        <v>735</v>
      </c>
    </row>
    <row r="303" spans="1:19" ht="38.25" customHeight="1" x14ac:dyDescent="0.25">
      <c r="A303" s="84"/>
      <c r="B303" s="80"/>
      <c r="C303" s="80"/>
      <c r="D303" s="80"/>
      <c r="E303" s="80"/>
      <c r="F303" s="80"/>
      <c r="G303" s="49" t="s">
        <v>509</v>
      </c>
      <c r="H303" s="15">
        <v>43525</v>
      </c>
      <c r="I303" s="15">
        <v>43769</v>
      </c>
      <c r="J303" s="41" t="s">
        <v>15</v>
      </c>
      <c r="K303" s="121"/>
      <c r="L303" s="80"/>
      <c r="M303" s="84"/>
      <c r="N303" s="80"/>
      <c r="O303" s="80"/>
      <c r="P303" s="85"/>
      <c r="Q303" s="86"/>
      <c r="R303" s="80"/>
      <c r="S303" s="87"/>
    </row>
    <row r="304" spans="1:19" ht="38.25" customHeight="1" x14ac:dyDescent="0.25">
      <c r="A304" s="84"/>
      <c r="B304" s="80"/>
      <c r="C304" s="80"/>
      <c r="D304" s="80"/>
      <c r="E304" s="80"/>
      <c r="F304" s="80"/>
      <c r="G304" s="49" t="s">
        <v>510</v>
      </c>
      <c r="H304" s="15">
        <v>43556</v>
      </c>
      <c r="I304" s="15">
        <v>43830</v>
      </c>
      <c r="J304" s="41" t="s">
        <v>15</v>
      </c>
      <c r="K304" s="121"/>
      <c r="L304" s="80"/>
      <c r="M304" s="84"/>
      <c r="N304" s="80"/>
      <c r="O304" s="80"/>
      <c r="P304" s="85"/>
      <c r="Q304" s="86"/>
      <c r="R304" s="80"/>
      <c r="S304" s="87"/>
    </row>
    <row r="305" spans="1:19" ht="38.25" customHeight="1" x14ac:dyDescent="0.25">
      <c r="A305" s="84"/>
      <c r="B305" s="80"/>
      <c r="C305" s="80"/>
      <c r="D305" s="80"/>
      <c r="E305" s="80"/>
      <c r="F305" s="80"/>
      <c r="G305" s="49" t="s">
        <v>471</v>
      </c>
      <c r="H305" s="15">
        <v>43770</v>
      </c>
      <c r="I305" s="15">
        <v>43830</v>
      </c>
      <c r="J305" s="41" t="s">
        <v>15</v>
      </c>
      <c r="K305" s="121"/>
      <c r="L305" s="80"/>
      <c r="M305" s="84"/>
      <c r="N305" s="80"/>
      <c r="O305" s="80"/>
      <c r="P305" s="85"/>
      <c r="Q305" s="86"/>
      <c r="R305" s="80"/>
      <c r="S305" s="87"/>
    </row>
    <row r="306" spans="1:19" ht="60" customHeight="1" x14ac:dyDescent="0.25">
      <c r="A306" s="127" t="s">
        <v>110</v>
      </c>
      <c r="B306" s="122" t="s">
        <v>139</v>
      </c>
      <c r="C306" s="122">
        <v>62</v>
      </c>
      <c r="D306" s="122" t="s">
        <v>443</v>
      </c>
      <c r="E306" s="122">
        <v>0</v>
      </c>
      <c r="F306" s="122" t="s">
        <v>83</v>
      </c>
      <c r="G306" s="66" t="s">
        <v>511</v>
      </c>
      <c r="H306" s="67">
        <v>43466</v>
      </c>
      <c r="I306" s="67">
        <v>43524</v>
      </c>
      <c r="J306" s="55" t="s">
        <v>15</v>
      </c>
      <c r="K306" s="121" t="s">
        <v>378</v>
      </c>
      <c r="L306" s="80" t="s">
        <v>381</v>
      </c>
      <c r="M306" s="84" t="s">
        <v>444</v>
      </c>
      <c r="N306" s="80" t="s">
        <v>568</v>
      </c>
      <c r="O306" s="80" t="s">
        <v>736</v>
      </c>
      <c r="P306" s="88">
        <f>IFERROR((100%/90%),"No aplica")</f>
        <v>1.1111111111111112</v>
      </c>
      <c r="Q306" s="86" t="s">
        <v>539</v>
      </c>
      <c r="R306" s="80" t="s">
        <v>538</v>
      </c>
      <c r="S306" s="87" t="s">
        <v>737</v>
      </c>
    </row>
    <row r="307" spans="1:19" ht="60" customHeight="1" x14ac:dyDescent="0.25">
      <c r="A307" s="127"/>
      <c r="B307" s="122"/>
      <c r="C307" s="122"/>
      <c r="D307" s="122"/>
      <c r="E307" s="122"/>
      <c r="F307" s="122"/>
      <c r="G307" s="66" t="s">
        <v>796</v>
      </c>
      <c r="H307" s="67">
        <v>43466</v>
      </c>
      <c r="I307" s="67">
        <v>43830</v>
      </c>
      <c r="J307" s="55" t="s">
        <v>15</v>
      </c>
      <c r="K307" s="121"/>
      <c r="L307" s="80"/>
      <c r="M307" s="84"/>
      <c r="N307" s="80"/>
      <c r="O307" s="80"/>
      <c r="P307" s="88"/>
      <c r="Q307" s="86"/>
      <c r="R307" s="80"/>
      <c r="S307" s="87"/>
    </row>
    <row r="308" spans="1:19" ht="59.25" customHeight="1" x14ac:dyDescent="0.25">
      <c r="A308" s="71" t="s">
        <v>110</v>
      </c>
      <c r="B308" s="73" t="s">
        <v>141</v>
      </c>
      <c r="C308" s="73">
        <v>63</v>
      </c>
      <c r="D308" s="73" t="s">
        <v>445</v>
      </c>
      <c r="E308" s="73">
        <v>0</v>
      </c>
      <c r="F308" s="73" t="s">
        <v>138</v>
      </c>
      <c r="G308" s="48" t="s">
        <v>606</v>
      </c>
      <c r="H308" s="19">
        <v>43466</v>
      </c>
      <c r="I308" s="19">
        <v>43646</v>
      </c>
      <c r="J308" s="44" t="s">
        <v>15</v>
      </c>
      <c r="K308" s="130" t="s">
        <v>383</v>
      </c>
      <c r="L308" s="73" t="s">
        <v>382</v>
      </c>
      <c r="M308" s="71" t="s">
        <v>593</v>
      </c>
      <c r="N308" s="73" t="s">
        <v>594</v>
      </c>
      <c r="O308" s="73" t="s">
        <v>595</v>
      </c>
      <c r="P308" s="75">
        <f>IFERROR((31%/21%),"No aplica")</f>
        <v>1.4761904761904763</v>
      </c>
      <c r="Q308" s="75">
        <f>IFERROR(((5%+31%)/100%),"No aplica")</f>
        <v>0.36</v>
      </c>
      <c r="R308" s="73" t="s">
        <v>535</v>
      </c>
      <c r="S308" s="77" t="s">
        <v>797</v>
      </c>
    </row>
    <row r="309" spans="1:19" ht="59.25" customHeight="1" x14ac:dyDescent="0.25">
      <c r="A309" s="71"/>
      <c r="B309" s="73"/>
      <c r="C309" s="73"/>
      <c r="D309" s="73"/>
      <c r="E309" s="73"/>
      <c r="F309" s="73"/>
      <c r="G309" s="48" t="s">
        <v>607</v>
      </c>
      <c r="H309" s="19">
        <v>43647</v>
      </c>
      <c r="I309" s="19">
        <v>43676</v>
      </c>
      <c r="J309" s="44" t="s">
        <v>15</v>
      </c>
      <c r="K309" s="130"/>
      <c r="L309" s="73"/>
      <c r="M309" s="71"/>
      <c r="N309" s="73"/>
      <c r="O309" s="73"/>
      <c r="P309" s="75"/>
      <c r="Q309" s="75"/>
      <c r="R309" s="73"/>
      <c r="S309" s="77"/>
    </row>
    <row r="310" spans="1:19" ht="59.25" customHeight="1" x14ac:dyDescent="0.25">
      <c r="A310" s="71"/>
      <c r="B310" s="73"/>
      <c r="C310" s="73"/>
      <c r="D310" s="73"/>
      <c r="E310" s="73"/>
      <c r="F310" s="73"/>
      <c r="G310" s="48" t="s">
        <v>608</v>
      </c>
      <c r="H310" s="19">
        <v>43709</v>
      </c>
      <c r="I310" s="19">
        <v>43830</v>
      </c>
      <c r="J310" s="44" t="s">
        <v>15</v>
      </c>
      <c r="K310" s="130"/>
      <c r="L310" s="73"/>
      <c r="M310" s="71"/>
      <c r="N310" s="73"/>
      <c r="O310" s="73"/>
      <c r="P310" s="75"/>
      <c r="Q310" s="75"/>
      <c r="R310" s="73"/>
      <c r="S310" s="77"/>
    </row>
    <row r="311" spans="1:19" ht="59.25" customHeight="1" x14ac:dyDescent="0.25">
      <c r="A311" s="71"/>
      <c r="B311" s="73"/>
      <c r="C311" s="73"/>
      <c r="D311" s="73"/>
      <c r="E311" s="73"/>
      <c r="F311" s="73"/>
      <c r="G311" s="48" t="s">
        <v>609</v>
      </c>
      <c r="H311" s="19">
        <v>43466</v>
      </c>
      <c r="I311" s="19">
        <v>43641</v>
      </c>
      <c r="J311" s="44" t="s">
        <v>15</v>
      </c>
      <c r="K311" s="130"/>
      <c r="L311" s="73"/>
      <c r="M311" s="71"/>
      <c r="N311" s="73"/>
      <c r="O311" s="73"/>
      <c r="P311" s="75"/>
      <c r="Q311" s="75"/>
      <c r="R311" s="73"/>
      <c r="S311" s="77"/>
    </row>
    <row r="312" spans="1:19" ht="59.25" customHeight="1" x14ac:dyDescent="0.25">
      <c r="A312" s="71"/>
      <c r="B312" s="73"/>
      <c r="C312" s="73"/>
      <c r="D312" s="73"/>
      <c r="E312" s="73"/>
      <c r="F312" s="73"/>
      <c r="G312" s="48" t="s">
        <v>610</v>
      </c>
      <c r="H312" s="19">
        <v>43641</v>
      </c>
      <c r="I312" s="19">
        <v>43708</v>
      </c>
      <c r="J312" s="44" t="s">
        <v>15</v>
      </c>
      <c r="K312" s="130"/>
      <c r="L312" s="73"/>
      <c r="M312" s="71"/>
      <c r="N312" s="73"/>
      <c r="O312" s="73"/>
      <c r="P312" s="75"/>
      <c r="Q312" s="75"/>
      <c r="R312" s="73"/>
      <c r="S312" s="77"/>
    </row>
    <row r="313" spans="1:19" ht="59.25" customHeight="1" x14ac:dyDescent="0.25">
      <c r="A313" s="71"/>
      <c r="B313" s="73"/>
      <c r="C313" s="73"/>
      <c r="D313" s="73"/>
      <c r="E313" s="73"/>
      <c r="F313" s="73"/>
      <c r="G313" s="48" t="s">
        <v>447</v>
      </c>
      <c r="H313" s="19">
        <v>43678</v>
      </c>
      <c r="I313" s="19">
        <v>43830</v>
      </c>
      <c r="J313" s="44" t="s">
        <v>15</v>
      </c>
      <c r="K313" s="130"/>
      <c r="L313" s="73"/>
      <c r="M313" s="71"/>
      <c r="N313" s="73"/>
      <c r="O313" s="73"/>
      <c r="P313" s="75"/>
      <c r="Q313" s="75"/>
      <c r="R313" s="73"/>
      <c r="S313" s="77"/>
    </row>
    <row r="314" spans="1:19" ht="50.25" customHeight="1" x14ac:dyDescent="0.25">
      <c r="A314" s="142" t="s">
        <v>110</v>
      </c>
      <c r="B314" s="143" t="s">
        <v>475</v>
      </c>
      <c r="C314" s="143">
        <v>64</v>
      </c>
      <c r="D314" s="143" t="s">
        <v>811</v>
      </c>
      <c r="E314" s="143">
        <v>0</v>
      </c>
      <c r="F314" s="143" t="s">
        <v>476</v>
      </c>
      <c r="G314" s="54" t="s">
        <v>305</v>
      </c>
      <c r="H314" s="69">
        <v>43617</v>
      </c>
      <c r="I314" s="69">
        <v>43830</v>
      </c>
      <c r="J314" s="70" t="s">
        <v>15</v>
      </c>
      <c r="K314" s="130" t="s">
        <v>378</v>
      </c>
      <c r="L314" s="73" t="s">
        <v>384</v>
      </c>
      <c r="M314" s="71" t="s">
        <v>597</v>
      </c>
      <c r="N314" s="73" t="s">
        <v>599</v>
      </c>
      <c r="O314" s="73" t="s">
        <v>598</v>
      </c>
      <c r="P314" s="75">
        <f>IFERROR((0%/40%),"No aplica")</f>
        <v>0</v>
      </c>
      <c r="Q314" s="75">
        <f>IFERROR((0%/100%),"No aplica")</f>
        <v>0</v>
      </c>
      <c r="R314" s="73" t="s">
        <v>541</v>
      </c>
      <c r="S314" s="77" t="s">
        <v>596</v>
      </c>
    </row>
    <row r="315" spans="1:19" ht="50.25" customHeight="1" x14ac:dyDescent="0.25">
      <c r="A315" s="142"/>
      <c r="B315" s="143"/>
      <c r="C315" s="143"/>
      <c r="D315" s="143"/>
      <c r="E315" s="143"/>
      <c r="F315" s="143"/>
      <c r="G315" s="54" t="s">
        <v>446</v>
      </c>
      <c r="H315" s="69">
        <v>43678</v>
      </c>
      <c r="I315" s="69">
        <v>43830</v>
      </c>
      <c r="J315" s="70" t="s">
        <v>15</v>
      </c>
      <c r="K315" s="130"/>
      <c r="L315" s="73"/>
      <c r="M315" s="71"/>
      <c r="N315" s="73"/>
      <c r="O315" s="73"/>
      <c r="P315" s="75"/>
      <c r="Q315" s="75"/>
      <c r="R315" s="73"/>
      <c r="S315" s="77"/>
    </row>
    <row r="316" spans="1:19" ht="31.5" customHeight="1" x14ac:dyDescent="0.25">
      <c r="A316" s="127" t="s">
        <v>110</v>
      </c>
      <c r="B316" s="122" t="s">
        <v>142</v>
      </c>
      <c r="C316" s="122">
        <v>65</v>
      </c>
      <c r="D316" s="122" t="s">
        <v>600</v>
      </c>
      <c r="E316" s="122">
        <v>0</v>
      </c>
      <c r="F316" s="122" t="s">
        <v>600</v>
      </c>
      <c r="G316" s="66" t="s">
        <v>603</v>
      </c>
      <c r="H316" s="67">
        <v>43647</v>
      </c>
      <c r="I316" s="67">
        <v>43799</v>
      </c>
      <c r="J316" s="55" t="s">
        <v>15</v>
      </c>
      <c r="K316" s="121" t="s">
        <v>386</v>
      </c>
      <c r="L316" s="80" t="s">
        <v>385</v>
      </c>
      <c r="M316" s="71" t="s">
        <v>601</v>
      </c>
      <c r="N316" s="73" t="s">
        <v>602</v>
      </c>
      <c r="O316" s="73" t="s">
        <v>602</v>
      </c>
      <c r="P316" s="75" t="str">
        <f>IFERROR((0%/0%),"No aplica")</f>
        <v>No aplica</v>
      </c>
      <c r="Q316" s="75">
        <f>IFERROR((23%/100%),"No aplica")</f>
        <v>0.23</v>
      </c>
      <c r="R316" s="73" t="s">
        <v>535</v>
      </c>
      <c r="S316" s="77" t="s">
        <v>738</v>
      </c>
    </row>
    <row r="317" spans="1:19" ht="34.5" customHeight="1" x14ac:dyDescent="0.25">
      <c r="A317" s="127"/>
      <c r="B317" s="122"/>
      <c r="C317" s="122"/>
      <c r="D317" s="122"/>
      <c r="E317" s="122"/>
      <c r="F317" s="122"/>
      <c r="G317" s="66" t="s">
        <v>604</v>
      </c>
      <c r="H317" s="69">
        <v>43709</v>
      </c>
      <c r="I317" s="67">
        <v>43830</v>
      </c>
      <c r="J317" s="55" t="s">
        <v>15</v>
      </c>
      <c r="K317" s="121"/>
      <c r="L317" s="80"/>
      <c r="M317" s="71"/>
      <c r="N317" s="73"/>
      <c r="O317" s="73"/>
      <c r="P317" s="75"/>
      <c r="Q317" s="75"/>
      <c r="R317" s="73"/>
      <c r="S317" s="77"/>
    </row>
    <row r="318" spans="1:19" ht="29.25" customHeight="1" x14ac:dyDescent="0.25">
      <c r="A318" s="127"/>
      <c r="B318" s="122"/>
      <c r="C318" s="122"/>
      <c r="D318" s="122"/>
      <c r="E318" s="122"/>
      <c r="F318" s="122"/>
      <c r="G318" s="66" t="s">
        <v>605</v>
      </c>
      <c r="H318" s="67">
        <v>43647</v>
      </c>
      <c r="I318" s="67">
        <v>43830</v>
      </c>
      <c r="J318" s="55" t="s">
        <v>15</v>
      </c>
      <c r="K318" s="121"/>
      <c r="L318" s="80"/>
      <c r="M318" s="71"/>
      <c r="N318" s="73"/>
      <c r="O318" s="73"/>
      <c r="P318" s="75"/>
      <c r="Q318" s="75"/>
      <c r="R318" s="73"/>
      <c r="S318" s="77"/>
    </row>
    <row r="319" spans="1:19" ht="16.5" customHeight="1" x14ac:dyDescent="0.25">
      <c r="A319" s="26" t="s">
        <v>448</v>
      </c>
      <c r="B319" s="7" t="s">
        <v>448</v>
      </c>
      <c r="C319" s="7"/>
      <c r="D319" s="7" t="s">
        <v>448</v>
      </c>
      <c r="E319" s="7" t="s">
        <v>448</v>
      </c>
      <c r="F319" s="7" t="s">
        <v>448</v>
      </c>
      <c r="G319" s="50" t="s">
        <v>448</v>
      </c>
      <c r="H319" s="7" t="s">
        <v>448</v>
      </c>
      <c r="I319" s="7" t="s">
        <v>448</v>
      </c>
      <c r="J319" s="22" t="s">
        <v>448</v>
      </c>
      <c r="K319" s="33" t="s">
        <v>448</v>
      </c>
      <c r="L319" s="7" t="s">
        <v>448</v>
      </c>
      <c r="M319" s="26" t="s">
        <v>448</v>
      </c>
      <c r="N319" s="7"/>
      <c r="O319" s="7"/>
      <c r="P319" s="7"/>
      <c r="Q319" s="7"/>
      <c r="R319" s="26" t="s">
        <v>448</v>
      </c>
      <c r="S319" s="31"/>
    </row>
    <row r="320" spans="1:19" ht="45" customHeight="1" x14ac:dyDescent="0.25">
      <c r="A320" s="79" t="s">
        <v>110</v>
      </c>
      <c r="B320" s="81" t="s">
        <v>512</v>
      </c>
      <c r="C320" s="81">
        <v>66</v>
      </c>
      <c r="D320" s="81" t="s">
        <v>616</v>
      </c>
      <c r="E320" s="81">
        <v>0</v>
      </c>
      <c r="F320" s="144" t="s">
        <v>513</v>
      </c>
      <c r="G320" s="12" t="s">
        <v>514</v>
      </c>
      <c r="H320" s="14">
        <v>43466</v>
      </c>
      <c r="I320" s="14">
        <v>43830</v>
      </c>
      <c r="J320" s="38" t="s">
        <v>65</v>
      </c>
      <c r="K320" s="121" t="s">
        <v>373</v>
      </c>
      <c r="L320" s="80" t="s">
        <v>387</v>
      </c>
      <c r="M320" s="84" t="s">
        <v>617</v>
      </c>
      <c r="N320" s="80" t="s">
        <v>617</v>
      </c>
      <c r="O320" s="80" t="s">
        <v>740</v>
      </c>
      <c r="P320" s="88">
        <f>IFERROR((61%/100%),"No aplica")</f>
        <v>0.61</v>
      </c>
      <c r="Q320" s="86" t="s">
        <v>539</v>
      </c>
      <c r="R320" s="80" t="s">
        <v>569</v>
      </c>
      <c r="S320" s="87" t="s">
        <v>739</v>
      </c>
    </row>
    <row r="321" spans="1:19" ht="48" customHeight="1" x14ac:dyDescent="0.25">
      <c r="A321" s="79"/>
      <c r="B321" s="81"/>
      <c r="C321" s="81"/>
      <c r="D321" s="81"/>
      <c r="E321" s="81"/>
      <c r="F321" s="144"/>
      <c r="G321" s="12" t="s">
        <v>612</v>
      </c>
      <c r="H321" s="14">
        <v>43466</v>
      </c>
      <c r="I321" s="14">
        <v>43830</v>
      </c>
      <c r="J321" s="38" t="s">
        <v>65</v>
      </c>
      <c r="K321" s="121"/>
      <c r="L321" s="80"/>
      <c r="M321" s="84"/>
      <c r="N321" s="80"/>
      <c r="O321" s="80"/>
      <c r="P321" s="88"/>
      <c r="Q321" s="86"/>
      <c r="R321" s="80"/>
      <c r="S321" s="87"/>
    </row>
    <row r="322" spans="1:19" ht="31.5" customHeight="1" x14ac:dyDescent="0.25">
      <c r="A322" s="79" t="s">
        <v>110</v>
      </c>
      <c r="B322" s="81" t="s">
        <v>512</v>
      </c>
      <c r="C322" s="80">
        <v>67</v>
      </c>
      <c r="D322" s="80" t="s">
        <v>30</v>
      </c>
      <c r="E322" s="80">
        <v>0</v>
      </c>
      <c r="F322" s="80" t="s">
        <v>8</v>
      </c>
      <c r="G322" s="49" t="s">
        <v>472</v>
      </c>
      <c r="H322" s="15">
        <v>43466</v>
      </c>
      <c r="I322" s="15">
        <v>43570</v>
      </c>
      <c r="J322" s="38" t="s">
        <v>65</v>
      </c>
      <c r="K322" s="121" t="s">
        <v>373</v>
      </c>
      <c r="L322" s="80" t="s">
        <v>387</v>
      </c>
      <c r="M322" s="84" t="s">
        <v>619</v>
      </c>
      <c r="N322" s="80" t="s">
        <v>620</v>
      </c>
      <c r="O322" s="80" t="s">
        <v>620</v>
      </c>
      <c r="P322" s="88">
        <f>IFERROR((127/127),"No aplica")</f>
        <v>1</v>
      </c>
      <c r="Q322" s="85">
        <f>IFERROR(((40+127)/292),"No aplica")</f>
        <v>0.57191780821917804</v>
      </c>
      <c r="R322" s="80" t="s">
        <v>535</v>
      </c>
      <c r="S322" s="87" t="s">
        <v>618</v>
      </c>
    </row>
    <row r="323" spans="1:19" ht="48.75" customHeight="1" x14ac:dyDescent="0.25">
      <c r="A323" s="79"/>
      <c r="B323" s="81"/>
      <c r="C323" s="80"/>
      <c r="D323" s="80"/>
      <c r="E323" s="80"/>
      <c r="F323" s="80"/>
      <c r="G323" s="49" t="s">
        <v>613</v>
      </c>
      <c r="H323" s="15">
        <v>43571</v>
      </c>
      <c r="I323" s="14">
        <v>43830</v>
      </c>
      <c r="J323" s="38" t="s">
        <v>65</v>
      </c>
      <c r="K323" s="121"/>
      <c r="L323" s="80"/>
      <c r="M323" s="84"/>
      <c r="N323" s="80"/>
      <c r="O323" s="80"/>
      <c r="P323" s="88"/>
      <c r="Q323" s="85"/>
      <c r="R323" s="80"/>
      <c r="S323" s="87"/>
    </row>
    <row r="324" spans="1:19" ht="16.5" customHeight="1" x14ac:dyDescent="0.25">
      <c r="A324" s="79" t="s">
        <v>110</v>
      </c>
      <c r="B324" s="81" t="s">
        <v>512</v>
      </c>
      <c r="C324" s="81">
        <v>68</v>
      </c>
      <c r="D324" s="81" t="s">
        <v>623</v>
      </c>
      <c r="E324" s="81">
        <v>0</v>
      </c>
      <c r="F324" s="73" t="s">
        <v>624</v>
      </c>
      <c r="G324" s="49" t="s">
        <v>614</v>
      </c>
      <c r="H324" s="15">
        <v>43466</v>
      </c>
      <c r="I324" s="15">
        <v>43616</v>
      </c>
      <c r="J324" s="38" t="s">
        <v>65</v>
      </c>
      <c r="K324" s="130" t="s">
        <v>373</v>
      </c>
      <c r="L324" s="73" t="s">
        <v>387</v>
      </c>
      <c r="M324" s="71" t="s">
        <v>626</v>
      </c>
      <c r="N324" s="73" t="s">
        <v>622</v>
      </c>
      <c r="O324" s="73" t="s">
        <v>622</v>
      </c>
      <c r="P324" s="75">
        <f>IFERROR((20%/20%),"No aplica")</f>
        <v>1</v>
      </c>
      <c r="Q324" s="75">
        <f>IFERROR(((20%+20%)/100%),"No aplica")</f>
        <v>0.4</v>
      </c>
      <c r="R324" s="73" t="s">
        <v>535</v>
      </c>
      <c r="S324" s="77" t="s">
        <v>621</v>
      </c>
    </row>
    <row r="325" spans="1:19" ht="31.5" customHeight="1" x14ac:dyDescent="0.25">
      <c r="A325" s="79"/>
      <c r="B325" s="81"/>
      <c r="C325" s="81"/>
      <c r="D325" s="81"/>
      <c r="E325" s="81"/>
      <c r="F325" s="73"/>
      <c r="G325" s="49" t="s">
        <v>615</v>
      </c>
      <c r="H325" s="15">
        <v>43617</v>
      </c>
      <c r="I325" s="15">
        <v>43656</v>
      </c>
      <c r="J325" s="38" t="s">
        <v>65</v>
      </c>
      <c r="K325" s="130"/>
      <c r="L325" s="73"/>
      <c r="M325" s="71"/>
      <c r="N325" s="73"/>
      <c r="O325" s="73"/>
      <c r="P325" s="75"/>
      <c r="Q325" s="75"/>
      <c r="R325" s="73"/>
      <c r="S325" s="77"/>
    </row>
    <row r="326" spans="1:19" ht="19.5" customHeight="1" x14ac:dyDescent="0.25">
      <c r="A326" s="79"/>
      <c r="B326" s="81"/>
      <c r="C326" s="81"/>
      <c r="D326" s="81"/>
      <c r="E326" s="81"/>
      <c r="F326" s="73"/>
      <c r="G326" s="49" t="s">
        <v>625</v>
      </c>
      <c r="H326" s="15">
        <v>43657</v>
      </c>
      <c r="I326" s="14">
        <v>43830</v>
      </c>
      <c r="J326" s="38" t="s">
        <v>65</v>
      </c>
      <c r="K326" s="130"/>
      <c r="L326" s="73"/>
      <c r="M326" s="71"/>
      <c r="N326" s="73"/>
      <c r="O326" s="73"/>
      <c r="P326" s="75"/>
      <c r="Q326" s="75"/>
      <c r="R326" s="73"/>
      <c r="S326" s="77"/>
    </row>
    <row r="327" spans="1:19" ht="54" customHeight="1" x14ac:dyDescent="0.25">
      <c r="A327" s="127" t="s">
        <v>110</v>
      </c>
      <c r="B327" s="122" t="s">
        <v>512</v>
      </c>
      <c r="C327" s="122">
        <v>69</v>
      </c>
      <c r="D327" s="122" t="s">
        <v>798</v>
      </c>
      <c r="E327" s="122">
        <v>0</v>
      </c>
      <c r="F327" s="143" t="s">
        <v>260</v>
      </c>
      <c r="G327" s="66" t="s">
        <v>261</v>
      </c>
      <c r="H327" s="67">
        <v>43525</v>
      </c>
      <c r="I327" s="67">
        <v>43830</v>
      </c>
      <c r="J327" s="68" t="s">
        <v>65</v>
      </c>
      <c r="K327" s="130" t="s">
        <v>373</v>
      </c>
      <c r="L327" s="73" t="s">
        <v>387</v>
      </c>
      <c r="M327" s="71" t="s">
        <v>627</v>
      </c>
      <c r="N327" s="73" t="s">
        <v>629</v>
      </c>
      <c r="O327" s="73" t="s">
        <v>629</v>
      </c>
      <c r="P327" s="75">
        <f>IFERROR((2%/2%),"No aplica")</f>
        <v>1</v>
      </c>
      <c r="Q327" s="75">
        <f>IFERROR(((33%+2%)/70%),"No aplica")</f>
        <v>0.50000000000000011</v>
      </c>
      <c r="R327" s="73" t="s">
        <v>535</v>
      </c>
      <c r="S327" s="77" t="s">
        <v>628</v>
      </c>
    </row>
    <row r="328" spans="1:19" ht="54" customHeight="1" x14ac:dyDescent="0.25">
      <c r="A328" s="127"/>
      <c r="B328" s="122"/>
      <c r="C328" s="122"/>
      <c r="D328" s="122"/>
      <c r="E328" s="122"/>
      <c r="F328" s="143"/>
      <c r="G328" s="66" t="s">
        <v>840</v>
      </c>
      <c r="H328" s="67">
        <v>43525</v>
      </c>
      <c r="I328" s="67">
        <v>43830</v>
      </c>
      <c r="J328" s="68" t="s">
        <v>65</v>
      </c>
      <c r="K328" s="130"/>
      <c r="L328" s="73"/>
      <c r="M328" s="71"/>
      <c r="N328" s="73"/>
      <c r="O328" s="73"/>
      <c r="P328" s="75"/>
      <c r="Q328" s="75"/>
      <c r="R328" s="73"/>
      <c r="S328" s="77"/>
    </row>
    <row r="329" spans="1:19" ht="24" customHeight="1" x14ac:dyDescent="0.25">
      <c r="A329" s="79" t="s">
        <v>110</v>
      </c>
      <c r="B329" s="81" t="s">
        <v>512</v>
      </c>
      <c r="C329" s="81">
        <v>70</v>
      </c>
      <c r="D329" s="81" t="s">
        <v>631</v>
      </c>
      <c r="E329" s="81">
        <v>0</v>
      </c>
      <c r="F329" s="73" t="s">
        <v>259</v>
      </c>
      <c r="G329" s="48" t="s">
        <v>515</v>
      </c>
      <c r="H329" s="15">
        <v>43525</v>
      </c>
      <c r="I329" s="14">
        <v>43830</v>
      </c>
      <c r="J329" s="38" t="s">
        <v>65</v>
      </c>
      <c r="K329" s="130" t="s">
        <v>373</v>
      </c>
      <c r="L329" s="73" t="s">
        <v>388</v>
      </c>
      <c r="M329" s="71" t="s">
        <v>632</v>
      </c>
      <c r="N329" s="73" t="s">
        <v>633</v>
      </c>
      <c r="O329" s="73" t="s">
        <v>633</v>
      </c>
      <c r="P329" s="75">
        <f>IFERROR((5%/5%),"No aplica")</f>
        <v>1</v>
      </c>
      <c r="Q329" s="75">
        <f>IFERROR((5%/100%),"No aplica")</f>
        <v>0.05</v>
      </c>
      <c r="R329" s="73" t="s">
        <v>535</v>
      </c>
      <c r="S329" s="77" t="s">
        <v>630</v>
      </c>
    </row>
    <row r="330" spans="1:19" ht="39" customHeight="1" x14ac:dyDescent="0.25">
      <c r="A330" s="79"/>
      <c r="B330" s="81"/>
      <c r="C330" s="81"/>
      <c r="D330" s="81"/>
      <c r="E330" s="81"/>
      <c r="F330" s="73"/>
      <c r="G330" s="28" t="s">
        <v>143</v>
      </c>
      <c r="H330" s="15">
        <v>43525</v>
      </c>
      <c r="I330" s="14">
        <v>43830</v>
      </c>
      <c r="J330" s="38" t="s">
        <v>65</v>
      </c>
      <c r="K330" s="130"/>
      <c r="L330" s="73"/>
      <c r="M330" s="71"/>
      <c r="N330" s="73"/>
      <c r="O330" s="73"/>
      <c r="P330" s="75"/>
      <c r="Q330" s="75"/>
      <c r="R330" s="73"/>
      <c r="S330" s="77"/>
    </row>
    <row r="331" spans="1:19" ht="30.75" customHeight="1" x14ac:dyDescent="0.25">
      <c r="A331" s="79" t="s">
        <v>110</v>
      </c>
      <c r="B331" s="81" t="s">
        <v>512</v>
      </c>
      <c r="C331" s="73">
        <v>71</v>
      </c>
      <c r="D331" s="73" t="s">
        <v>399</v>
      </c>
      <c r="E331" s="73">
        <v>0</v>
      </c>
      <c r="F331" s="73" t="s">
        <v>408</v>
      </c>
      <c r="G331" s="9" t="s">
        <v>516</v>
      </c>
      <c r="H331" s="14">
        <v>43647</v>
      </c>
      <c r="I331" s="14">
        <v>43676</v>
      </c>
      <c r="J331" s="38" t="s">
        <v>65</v>
      </c>
      <c r="K331" s="116" t="s">
        <v>373</v>
      </c>
      <c r="L331" s="81" t="s">
        <v>387</v>
      </c>
      <c r="M331" s="71" t="s">
        <v>400</v>
      </c>
      <c r="N331" s="73" t="s">
        <v>570</v>
      </c>
      <c r="O331" s="73" t="s">
        <v>570</v>
      </c>
      <c r="P331" s="75" t="str">
        <f>IFERROR((0/0),"No aplica")</f>
        <v>No aplica</v>
      </c>
      <c r="Q331" s="75">
        <f>IFERROR((0/1),"No aplica")</f>
        <v>0</v>
      </c>
      <c r="R331" s="73" t="s">
        <v>534</v>
      </c>
      <c r="S331" s="77" t="s">
        <v>634</v>
      </c>
    </row>
    <row r="332" spans="1:19" ht="23.25" customHeight="1" x14ac:dyDescent="0.25">
      <c r="A332" s="79"/>
      <c r="B332" s="81"/>
      <c r="C332" s="73"/>
      <c r="D332" s="73"/>
      <c r="E332" s="73"/>
      <c r="F332" s="73"/>
      <c r="G332" s="9" t="s">
        <v>69</v>
      </c>
      <c r="H332" s="14">
        <v>43678</v>
      </c>
      <c r="I332" s="14">
        <v>43738</v>
      </c>
      <c r="J332" s="38" t="s">
        <v>65</v>
      </c>
      <c r="K332" s="116"/>
      <c r="L332" s="81"/>
      <c r="M332" s="71"/>
      <c r="N332" s="73"/>
      <c r="O332" s="73"/>
      <c r="P332" s="75"/>
      <c r="Q332" s="75"/>
      <c r="R332" s="73"/>
      <c r="S332" s="77"/>
    </row>
    <row r="333" spans="1:19" ht="16.5" thickBot="1" x14ac:dyDescent="0.3">
      <c r="A333" s="147"/>
      <c r="B333" s="146"/>
      <c r="C333" s="74"/>
      <c r="D333" s="74"/>
      <c r="E333" s="74"/>
      <c r="F333" s="74"/>
      <c r="G333" s="51" t="s">
        <v>517</v>
      </c>
      <c r="H333" s="27">
        <v>43739</v>
      </c>
      <c r="I333" s="27">
        <v>43799</v>
      </c>
      <c r="J333" s="45" t="s">
        <v>65</v>
      </c>
      <c r="K333" s="145"/>
      <c r="L333" s="146"/>
      <c r="M333" s="72"/>
      <c r="N333" s="74"/>
      <c r="O333" s="74"/>
      <c r="P333" s="76"/>
      <c r="Q333" s="76"/>
      <c r="R333" s="74"/>
      <c r="S333" s="78"/>
    </row>
    <row r="334" spans="1:19" x14ac:dyDescent="0.25">
      <c r="A334" s="5"/>
      <c r="B334" s="8"/>
      <c r="C334" s="8"/>
      <c r="D334" s="8"/>
      <c r="E334" s="8"/>
      <c r="F334" s="8"/>
      <c r="G334" s="5"/>
      <c r="H334" s="20"/>
      <c r="I334" s="20"/>
      <c r="J334" s="5"/>
      <c r="K334" s="10"/>
      <c r="L334" s="5"/>
      <c r="M334" s="8"/>
      <c r="N334" s="8"/>
      <c r="O334" s="8"/>
      <c r="P334" s="8"/>
      <c r="Q334" s="8"/>
      <c r="R334" s="8"/>
      <c r="S334" s="8"/>
    </row>
    <row r="335" spans="1:19" x14ac:dyDescent="0.25">
      <c r="A335" s="5"/>
      <c r="B335" s="8"/>
      <c r="C335" s="8"/>
      <c r="D335" s="8"/>
      <c r="E335" s="8"/>
      <c r="F335" s="8"/>
      <c r="G335" s="5"/>
      <c r="H335" s="20"/>
      <c r="I335" s="20"/>
      <c r="J335" s="5"/>
      <c r="K335" s="10"/>
      <c r="L335" s="5"/>
      <c r="M335" s="8"/>
      <c r="N335" s="8"/>
      <c r="O335" s="8"/>
      <c r="P335" s="8"/>
      <c r="Q335" s="8"/>
      <c r="R335" s="8"/>
      <c r="S335" s="8"/>
    </row>
    <row r="336" spans="1:19" x14ac:dyDescent="0.25">
      <c r="A336" s="5"/>
      <c r="B336" s="8"/>
      <c r="C336" s="8"/>
      <c r="D336" s="8"/>
      <c r="E336" s="8"/>
      <c r="F336" s="8"/>
      <c r="G336" s="5"/>
      <c r="H336" s="20"/>
      <c r="I336" s="20"/>
      <c r="J336" s="5"/>
      <c r="K336" s="10"/>
      <c r="L336" s="5"/>
      <c r="M336" s="8"/>
      <c r="N336" s="8"/>
      <c r="O336" s="8"/>
      <c r="P336" s="8"/>
      <c r="Q336" s="8"/>
      <c r="R336" s="8"/>
      <c r="S336" s="8"/>
    </row>
    <row r="337" spans="1:19" x14ac:dyDescent="0.25">
      <c r="A337" s="5"/>
      <c r="B337" s="8"/>
      <c r="C337" s="8"/>
      <c r="D337" s="8"/>
      <c r="E337" s="8"/>
      <c r="F337" s="8"/>
      <c r="G337" s="5"/>
      <c r="H337" s="20"/>
      <c r="I337" s="20"/>
      <c r="J337" s="5"/>
      <c r="K337" s="10"/>
      <c r="L337" s="5"/>
      <c r="M337" s="8"/>
      <c r="N337" s="8"/>
      <c r="O337" s="8"/>
      <c r="P337" s="8"/>
      <c r="Q337" s="8"/>
      <c r="R337" s="8"/>
      <c r="S337" s="8"/>
    </row>
    <row r="338" spans="1:19" x14ac:dyDescent="0.25">
      <c r="A338" s="5"/>
      <c r="B338" s="8"/>
      <c r="C338" s="8"/>
      <c r="D338" s="8"/>
      <c r="E338" s="8"/>
      <c r="F338" s="8"/>
      <c r="G338" s="5"/>
      <c r="H338" s="20"/>
      <c r="I338" s="20"/>
      <c r="J338" s="5"/>
      <c r="K338" s="10"/>
      <c r="L338" s="5"/>
      <c r="M338" s="8"/>
      <c r="N338" s="8"/>
      <c r="O338" s="8"/>
      <c r="P338" s="8"/>
      <c r="Q338" s="8"/>
      <c r="R338" s="8"/>
      <c r="S338" s="8"/>
    </row>
    <row r="339" spans="1:19" x14ac:dyDescent="0.25">
      <c r="A339" s="5"/>
      <c r="B339" s="8"/>
      <c r="C339" s="8"/>
      <c r="D339" s="8"/>
      <c r="E339" s="8"/>
      <c r="F339" s="8"/>
      <c r="G339" s="5"/>
      <c r="H339" s="20"/>
      <c r="I339" s="20"/>
      <c r="J339" s="5"/>
      <c r="K339" s="10"/>
      <c r="L339" s="5"/>
      <c r="M339" s="8"/>
      <c r="N339" s="8"/>
      <c r="O339" s="8"/>
      <c r="P339" s="8"/>
      <c r="Q339" s="8"/>
      <c r="R339" s="8"/>
      <c r="S339" s="8"/>
    </row>
    <row r="340" spans="1:19" x14ac:dyDescent="0.25">
      <c r="A340" s="5"/>
      <c r="B340" s="8"/>
      <c r="C340" s="8"/>
      <c r="D340" s="8"/>
      <c r="E340" s="8"/>
      <c r="F340" s="8"/>
      <c r="G340" s="5"/>
      <c r="H340" s="20"/>
      <c r="I340" s="20"/>
      <c r="J340" s="5"/>
      <c r="K340" s="6"/>
      <c r="L340" s="5"/>
      <c r="M340" s="8"/>
      <c r="N340" s="8"/>
      <c r="O340" s="8"/>
      <c r="P340" s="8"/>
      <c r="Q340" s="8"/>
      <c r="R340" s="8"/>
      <c r="S340" s="8"/>
    </row>
    <row r="341" spans="1:19" x14ac:dyDescent="0.25">
      <c r="A341" s="5"/>
      <c r="B341" s="8"/>
      <c r="C341" s="8"/>
      <c r="D341" s="8"/>
      <c r="E341" s="8"/>
      <c r="F341" s="8"/>
      <c r="G341" s="5"/>
      <c r="H341" s="20"/>
      <c r="I341" s="20"/>
      <c r="J341" s="5"/>
      <c r="K341" s="6"/>
      <c r="L341" s="5"/>
      <c r="M341" s="8"/>
      <c r="N341" s="8"/>
      <c r="O341" s="8"/>
      <c r="P341" s="8"/>
      <c r="Q341" s="8"/>
      <c r="R341" s="8"/>
      <c r="S341" s="8"/>
    </row>
    <row r="342" spans="1:19" x14ac:dyDescent="0.25">
      <c r="A342" s="5"/>
      <c r="B342" s="8"/>
      <c r="C342" s="8"/>
      <c r="D342" s="8"/>
      <c r="E342" s="8"/>
      <c r="F342" s="8"/>
      <c r="G342" s="5"/>
      <c r="H342" s="20"/>
      <c r="I342" s="20"/>
      <c r="J342" s="5"/>
      <c r="K342" s="6"/>
      <c r="L342" s="5"/>
      <c r="M342" s="8"/>
      <c r="N342" s="8"/>
      <c r="O342" s="8"/>
      <c r="P342" s="8"/>
      <c r="Q342" s="8"/>
      <c r="R342" s="8"/>
      <c r="S342" s="8"/>
    </row>
    <row r="343" spans="1:19" x14ac:dyDescent="0.25">
      <c r="A343" s="5"/>
      <c r="B343" s="8"/>
      <c r="C343" s="8"/>
      <c r="D343" s="8"/>
      <c r="E343" s="8"/>
      <c r="F343" s="8"/>
      <c r="G343" s="5"/>
      <c r="H343" s="20"/>
      <c r="I343" s="20"/>
      <c r="J343" s="5"/>
      <c r="K343" s="6"/>
      <c r="L343" s="5"/>
      <c r="M343" s="8"/>
      <c r="N343" s="8"/>
      <c r="O343" s="8"/>
      <c r="P343" s="8"/>
      <c r="Q343" s="8"/>
      <c r="R343" s="8"/>
      <c r="S343" s="8"/>
    </row>
    <row r="344" spans="1:19" x14ac:dyDescent="0.25">
      <c r="A344" s="5"/>
      <c r="B344" s="8"/>
      <c r="C344" s="8"/>
      <c r="D344" s="8"/>
      <c r="E344" s="8"/>
      <c r="F344" s="8"/>
      <c r="G344" s="5"/>
      <c r="H344" s="20"/>
      <c r="I344" s="20"/>
      <c r="J344" s="5"/>
      <c r="K344" s="6"/>
      <c r="L344" s="5"/>
      <c r="M344" s="8"/>
      <c r="N344" s="8"/>
      <c r="O344" s="8"/>
      <c r="P344" s="8"/>
      <c r="Q344" s="8"/>
      <c r="R344" s="8"/>
      <c r="S344" s="8"/>
    </row>
    <row r="345" spans="1:19" x14ac:dyDescent="0.25">
      <c r="A345" s="5"/>
      <c r="B345" s="8"/>
      <c r="C345" s="8"/>
      <c r="D345" s="8"/>
      <c r="E345" s="8"/>
      <c r="F345" s="8"/>
      <c r="G345" s="5"/>
      <c r="H345" s="20"/>
      <c r="I345" s="20"/>
      <c r="J345" s="5"/>
      <c r="K345" s="6"/>
      <c r="L345" s="5"/>
      <c r="M345" s="8"/>
      <c r="N345" s="8"/>
      <c r="O345" s="8"/>
      <c r="P345" s="8"/>
      <c r="Q345" s="8"/>
      <c r="R345" s="8"/>
      <c r="S345" s="8"/>
    </row>
    <row r="346" spans="1:19" x14ac:dyDescent="0.25">
      <c r="A346" s="5"/>
      <c r="B346" s="8"/>
      <c r="C346" s="8"/>
      <c r="D346" s="8"/>
      <c r="E346" s="8"/>
      <c r="F346" s="8"/>
      <c r="G346" s="5"/>
      <c r="H346" s="20"/>
      <c r="I346" s="20"/>
      <c r="J346" s="5"/>
      <c r="K346" s="6"/>
      <c r="L346" s="5"/>
      <c r="M346" s="8"/>
      <c r="N346" s="8"/>
      <c r="O346" s="8"/>
      <c r="P346" s="8"/>
      <c r="Q346" s="8"/>
      <c r="R346" s="8"/>
      <c r="S346" s="8"/>
    </row>
    <row r="347" spans="1:19" x14ac:dyDescent="0.25">
      <c r="A347" s="5"/>
      <c r="B347" s="8"/>
      <c r="C347" s="8"/>
      <c r="D347" s="8"/>
      <c r="E347" s="8"/>
      <c r="F347" s="8"/>
      <c r="G347" s="5"/>
      <c r="H347" s="20"/>
      <c r="I347" s="20"/>
      <c r="J347" s="5"/>
      <c r="K347" s="6"/>
      <c r="L347" s="5"/>
      <c r="M347" s="8"/>
      <c r="N347" s="8"/>
      <c r="O347" s="8"/>
      <c r="P347" s="8"/>
      <c r="Q347" s="8"/>
      <c r="R347" s="8"/>
      <c r="S347" s="8"/>
    </row>
    <row r="348" spans="1:19" x14ac:dyDescent="0.25">
      <c r="A348" s="5"/>
      <c r="B348" s="8"/>
      <c r="C348" s="8"/>
      <c r="D348" s="8"/>
      <c r="E348" s="8"/>
      <c r="F348" s="8"/>
      <c r="G348" s="5"/>
      <c r="H348" s="20"/>
      <c r="I348" s="20"/>
      <c r="J348" s="5"/>
      <c r="K348" s="6"/>
      <c r="L348" s="5"/>
      <c r="M348" s="8"/>
      <c r="N348" s="8"/>
      <c r="O348" s="8"/>
      <c r="P348" s="8"/>
      <c r="Q348" s="8"/>
      <c r="R348" s="8"/>
      <c r="S348" s="8"/>
    </row>
    <row r="349" spans="1:19" x14ac:dyDescent="0.25">
      <c r="A349" s="5"/>
      <c r="B349" s="8"/>
      <c r="C349" s="8"/>
      <c r="D349" s="8"/>
      <c r="E349" s="8"/>
      <c r="F349" s="8"/>
      <c r="G349" s="5"/>
      <c r="H349" s="20"/>
      <c r="I349" s="20"/>
      <c r="J349" s="5"/>
      <c r="K349" s="6"/>
      <c r="L349" s="5"/>
      <c r="M349" s="8"/>
      <c r="N349" s="8"/>
      <c r="O349" s="8"/>
      <c r="P349" s="8"/>
      <c r="Q349" s="8"/>
      <c r="R349" s="8"/>
      <c r="S349" s="8"/>
    </row>
    <row r="350" spans="1:19" x14ac:dyDescent="0.25">
      <c r="A350" s="5"/>
      <c r="B350" s="8"/>
      <c r="C350" s="8"/>
      <c r="D350" s="8"/>
      <c r="E350" s="8"/>
      <c r="F350" s="8"/>
      <c r="G350" s="5"/>
      <c r="H350" s="20"/>
      <c r="I350" s="20"/>
      <c r="J350" s="5"/>
      <c r="K350" s="6"/>
      <c r="L350" s="5"/>
      <c r="M350" s="8"/>
      <c r="N350" s="8"/>
      <c r="O350" s="8"/>
      <c r="P350" s="8"/>
      <c r="Q350" s="8"/>
      <c r="R350" s="8"/>
      <c r="S350" s="8"/>
    </row>
    <row r="351" spans="1:19" x14ac:dyDescent="0.25">
      <c r="A351" s="5"/>
      <c r="B351" s="8"/>
      <c r="C351" s="8"/>
      <c r="D351" s="8"/>
      <c r="E351" s="8"/>
      <c r="F351" s="8"/>
      <c r="G351" s="5"/>
      <c r="H351" s="20"/>
      <c r="I351" s="20"/>
      <c r="J351" s="5"/>
      <c r="K351" s="6"/>
      <c r="L351" s="5"/>
      <c r="M351" s="8"/>
      <c r="N351" s="8"/>
      <c r="O351" s="8"/>
      <c r="P351" s="8"/>
      <c r="Q351" s="8"/>
      <c r="R351" s="8"/>
      <c r="S351" s="8"/>
    </row>
    <row r="352" spans="1:19" x14ac:dyDescent="0.25">
      <c r="A352" s="5"/>
      <c r="B352" s="8"/>
      <c r="C352" s="8"/>
      <c r="D352" s="8"/>
      <c r="E352" s="8"/>
      <c r="F352" s="8"/>
      <c r="G352" s="5"/>
      <c r="H352" s="20"/>
      <c r="I352" s="20"/>
      <c r="J352" s="5"/>
      <c r="K352" s="6"/>
      <c r="L352" s="5"/>
      <c r="M352" s="8"/>
      <c r="N352" s="8"/>
      <c r="O352" s="8"/>
      <c r="P352" s="8"/>
      <c r="Q352" s="8"/>
      <c r="R352" s="8"/>
      <c r="S352" s="8"/>
    </row>
    <row r="353" spans="1:19" x14ac:dyDescent="0.25">
      <c r="A353" s="5"/>
      <c r="B353" s="8"/>
      <c r="C353" s="8"/>
      <c r="D353" s="8"/>
      <c r="E353" s="8"/>
      <c r="F353" s="8"/>
      <c r="G353" s="5"/>
      <c r="H353" s="20"/>
      <c r="I353" s="20"/>
      <c r="J353" s="5"/>
      <c r="K353" s="6"/>
      <c r="L353" s="5"/>
      <c r="M353" s="8"/>
      <c r="N353" s="8"/>
      <c r="O353" s="8"/>
      <c r="P353" s="8"/>
      <c r="Q353" s="8"/>
      <c r="R353" s="8"/>
      <c r="S353" s="8"/>
    </row>
    <row r="354" spans="1:19" x14ac:dyDescent="0.25">
      <c r="A354" s="5"/>
      <c r="B354" s="8"/>
      <c r="C354" s="8"/>
      <c r="D354" s="8"/>
      <c r="E354" s="8"/>
      <c r="F354" s="8"/>
      <c r="G354" s="5"/>
      <c r="H354" s="20"/>
      <c r="I354" s="20"/>
      <c r="J354" s="5"/>
      <c r="K354" s="6"/>
      <c r="L354" s="5"/>
      <c r="M354" s="8"/>
      <c r="N354" s="8"/>
      <c r="O354" s="8"/>
      <c r="P354" s="8"/>
      <c r="Q354" s="8"/>
      <c r="R354" s="8"/>
      <c r="S354" s="8"/>
    </row>
    <row r="355" spans="1:19" x14ac:dyDescent="0.25">
      <c r="A355" s="5"/>
      <c r="B355" s="8"/>
      <c r="C355" s="8"/>
      <c r="D355" s="8"/>
      <c r="E355" s="8"/>
      <c r="F355" s="8"/>
      <c r="G355" s="5"/>
      <c r="H355" s="20"/>
      <c r="I355" s="20"/>
      <c r="J355" s="5"/>
      <c r="K355" s="6"/>
      <c r="L355" s="5"/>
      <c r="M355" s="8"/>
      <c r="N355" s="8"/>
      <c r="O355" s="8"/>
      <c r="P355" s="8"/>
      <c r="Q355" s="8"/>
      <c r="R355" s="8"/>
      <c r="S355" s="8"/>
    </row>
    <row r="356" spans="1:19" x14ac:dyDescent="0.25">
      <c r="A356" s="5"/>
      <c r="B356" s="8"/>
      <c r="C356" s="8"/>
      <c r="D356" s="8"/>
      <c r="E356" s="8"/>
      <c r="F356" s="8"/>
      <c r="G356" s="5"/>
      <c r="H356" s="20"/>
      <c r="I356" s="20"/>
      <c r="J356" s="5"/>
      <c r="K356" s="6"/>
      <c r="L356" s="5"/>
      <c r="M356" s="8"/>
      <c r="N356" s="8"/>
      <c r="O356" s="8"/>
      <c r="P356" s="8"/>
      <c r="Q356" s="8"/>
      <c r="R356" s="8"/>
      <c r="S356" s="8"/>
    </row>
    <row r="357" spans="1:19" x14ac:dyDescent="0.25">
      <c r="A357" s="5"/>
      <c r="B357" s="8"/>
      <c r="C357" s="8"/>
      <c r="D357" s="8"/>
      <c r="E357" s="8"/>
      <c r="F357" s="8"/>
      <c r="G357" s="5"/>
      <c r="H357" s="20"/>
      <c r="I357" s="20"/>
      <c r="J357" s="5"/>
      <c r="K357" s="6"/>
      <c r="L357" s="5"/>
      <c r="M357" s="8"/>
      <c r="N357" s="8"/>
      <c r="O357" s="8"/>
      <c r="P357" s="8"/>
      <c r="Q357" s="8"/>
      <c r="R357" s="8"/>
      <c r="S357" s="8"/>
    </row>
    <row r="358" spans="1:19" x14ac:dyDescent="0.25">
      <c r="A358" s="5"/>
      <c r="B358" s="8"/>
      <c r="C358" s="8"/>
      <c r="D358" s="8"/>
      <c r="E358" s="8"/>
      <c r="F358" s="8"/>
      <c r="G358" s="5"/>
      <c r="H358" s="20"/>
      <c r="I358" s="20"/>
      <c r="J358" s="5"/>
      <c r="K358" s="6"/>
      <c r="L358" s="5"/>
      <c r="M358" s="8"/>
      <c r="N358" s="8"/>
      <c r="O358" s="8"/>
      <c r="P358" s="8"/>
      <c r="Q358" s="8"/>
      <c r="R358" s="8"/>
      <c r="S358" s="8"/>
    </row>
    <row r="359" spans="1:19" x14ac:dyDescent="0.25">
      <c r="A359" s="5"/>
      <c r="B359" s="8"/>
      <c r="C359" s="8"/>
      <c r="D359" s="8"/>
      <c r="E359" s="8"/>
      <c r="F359" s="8"/>
      <c r="G359" s="5"/>
      <c r="H359" s="20"/>
      <c r="I359" s="20"/>
      <c r="J359" s="5"/>
      <c r="K359" s="6"/>
      <c r="L359" s="5"/>
      <c r="M359" s="8"/>
      <c r="N359" s="8"/>
      <c r="O359" s="8"/>
      <c r="P359" s="8"/>
      <c r="Q359" s="8"/>
      <c r="R359" s="8"/>
      <c r="S359" s="8"/>
    </row>
    <row r="360" spans="1:19" x14ac:dyDescent="0.25">
      <c r="A360" s="5"/>
      <c r="B360" s="8"/>
      <c r="C360" s="8"/>
      <c r="D360" s="8"/>
      <c r="E360" s="8"/>
      <c r="F360" s="8"/>
      <c r="G360" s="5"/>
      <c r="H360" s="20"/>
      <c r="I360" s="20"/>
      <c r="J360" s="5"/>
      <c r="K360" s="6"/>
      <c r="L360" s="5"/>
      <c r="M360" s="8"/>
      <c r="N360" s="8"/>
      <c r="O360" s="8"/>
      <c r="P360" s="8"/>
      <c r="Q360" s="8"/>
      <c r="R360" s="8"/>
      <c r="S360" s="8"/>
    </row>
    <row r="361" spans="1:19" x14ac:dyDescent="0.25">
      <c r="A361" s="6"/>
      <c r="G361" s="6"/>
      <c r="J361" s="6"/>
      <c r="K361" s="6"/>
      <c r="L361" s="6"/>
    </row>
    <row r="362" spans="1:19" x14ac:dyDescent="0.25">
      <c r="A362" s="6"/>
      <c r="G362" s="6"/>
      <c r="J362" s="6"/>
      <c r="K362" s="6"/>
      <c r="L362" s="6"/>
    </row>
    <row r="363" spans="1:19" x14ac:dyDescent="0.25">
      <c r="A363" s="6"/>
      <c r="G363" s="6"/>
      <c r="J363" s="6"/>
      <c r="K363" s="6"/>
      <c r="L363" s="6"/>
    </row>
    <row r="364" spans="1:19" x14ac:dyDescent="0.25">
      <c r="A364" s="6"/>
      <c r="G364" s="6"/>
      <c r="J364" s="6"/>
      <c r="K364" s="6"/>
      <c r="L364" s="6"/>
    </row>
    <row r="365" spans="1:19" x14ac:dyDescent="0.25">
      <c r="A365" s="6"/>
      <c r="G365" s="6"/>
      <c r="J365" s="6"/>
      <c r="K365" s="6"/>
      <c r="L365" s="6"/>
    </row>
    <row r="366" spans="1:19" x14ac:dyDescent="0.25">
      <c r="A366" s="6"/>
      <c r="G366" s="6"/>
      <c r="J366" s="6"/>
      <c r="K366" s="6"/>
      <c r="L366" s="6"/>
    </row>
    <row r="367" spans="1:19" x14ac:dyDescent="0.25">
      <c r="A367" s="6"/>
      <c r="G367" s="6"/>
      <c r="J367" s="6"/>
      <c r="K367" s="6"/>
      <c r="L367" s="6"/>
    </row>
    <row r="368" spans="1:19" x14ac:dyDescent="0.25">
      <c r="A368" s="6"/>
      <c r="G368" s="6"/>
      <c r="J368" s="6"/>
      <c r="K368" s="6"/>
      <c r="L368" s="6"/>
    </row>
    <row r="369" spans="1:12" x14ac:dyDescent="0.25">
      <c r="A369" s="6"/>
      <c r="G369" s="6"/>
      <c r="J369" s="6"/>
      <c r="K369" s="6"/>
      <c r="L369" s="6"/>
    </row>
    <row r="370" spans="1:12" x14ac:dyDescent="0.25">
      <c r="A370" s="6"/>
      <c r="G370" s="6"/>
      <c r="J370" s="6"/>
      <c r="K370" s="6"/>
      <c r="L370" s="6"/>
    </row>
  </sheetData>
  <autoFilter ref="A3:S333" xr:uid="{00000000-0009-0000-0000-00000B000000}"/>
  <customSheetViews>
    <customSheetView guid="{FB1E2891-2A33-44CA-9506-1229A0319D8A}" scale="130" showGridLines="0" printArea="1" showAutoFilter="1" hiddenRows="1" hiddenColumns="1" topLeftCell="AC1">
      <pane ySplit="4" topLeftCell="A255" activePane="bottomLeft" state="frozen"/>
      <selection pane="bottomLeft" activeCell="AD257" sqref="AD257:AD263"/>
      <pageMargins left="0.39370078740157483" right="0.39370078740157483" top="0.39370078740157483" bottom="0.39370078740157483" header="0.31496062992125984" footer="0.31496062992125984"/>
      <printOptions horizontalCentered="1"/>
      <pageSetup paperSize="120" scale="46" orientation="landscape" r:id="rId1"/>
      <headerFooter scaleWithDoc="0">
        <oddFooter>&amp;C&amp;G&amp;RDPE-FT-004. V1. Página &amp;P de &amp;N</oddFooter>
      </headerFooter>
      <autoFilter ref="A4:AJ334" xr:uid="{8A02624F-2DE4-4C20-AFA9-2643F8E2717A}"/>
    </customSheetView>
    <customSheetView guid="{85D7DEF3-4168-4539-9E03-35993795635A}" showPageBreaks="1" showGridLines="0" printArea="1" filter="1" showAutoFilter="1" hiddenRows="1" hiddenColumns="1" topLeftCell="C1">
      <pane xSplit="1" ySplit="4" topLeftCell="Y149" activePane="bottomRight" state="frozen"/>
      <selection pane="bottomRight" activeCell="AD155" sqref="AD155:AD156"/>
      <pageMargins left="0.39370078740157483" right="0.39370078740157483" top="0.39370078740157483" bottom="0.39370078740157483" header="0.31496062992125984" footer="0.31496062992125984"/>
      <printOptions horizontalCentered="1"/>
      <pageSetup paperSize="120" scale="46" orientation="landscape" r:id="rId2"/>
      <headerFooter scaleWithDoc="0">
        <oddFooter>&amp;C&amp;G&amp;RDPE-FT-004. V1. Página &amp;P de &amp;N</oddFooter>
      </headerFooter>
      <autoFilter ref="A4:T334" xr:uid="{B795DC70-E8B0-4C2F-AD96-2A6FC4F60087}">
        <filterColumn colId="9">
          <filters>
            <filter val="Subdirección General Técnica y Territorial"/>
            <filter val="Subdirección General Técnica y Territorial - _x000a_Coordinación regional"/>
            <filter val="Subdirección General Técnica y Territorial - _x000a_Equipos territoriales"/>
          </filters>
        </filterColumn>
      </autoFilter>
    </customSheetView>
    <customSheetView guid="{210C768B-38E4-4D2C-8149-F4A32F21E0EE}" scale="130" showPageBreaks="1" showGridLines="0" printArea="1" showAutoFilter="1" hiddenRows="1" hiddenColumns="1" topLeftCell="AC1">
      <pane ySplit="9" topLeftCell="A325" activePane="bottomLeft" state="frozen"/>
      <selection pane="bottomLeft" activeCell="AD4" sqref="AD4"/>
      <pageMargins left="0.39370078740157483" right="0.39370078740157483" top="0.39370078740157483" bottom="0.39370078740157483" header="0.31496062992125984" footer="0.31496062992125984"/>
      <printOptions horizontalCentered="1"/>
      <pageSetup paperSize="120" scale="46" orientation="landscape" r:id="rId3"/>
      <headerFooter scaleWithDoc="0">
        <oddFooter>&amp;C&amp;G&amp;RDPE-FT-004. V1. Página &amp;P de &amp;N</oddFooter>
      </headerFooter>
      <autoFilter ref="A4:AJ334" xr:uid="{95F9EB2B-8180-408C-BD20-FA3B74DBA219}"/>
    </customSheetView>
  </customSheetViews>
  <mergeCells count="1086">
    <mergeCell ref="A329:A330"/>
    <mergeCell ref="B329:B330"/>
    <mergeCell ref="D329:D330"/>
    <mergeCell ref="C329:C330"/>
    <mergeCell ref="E329:E330"/>
    <mergeCell ref="A327:A328"/>
    <mergeCell ref="B327:B328"/>
    <mergeCell ref="D327:D328"/>
    <mergeCell ref="C327:C328"/>
    <mergeCell ref="E327:E328"/>
    <mergeCell ref="F329:F330"/>
    <mergeCell ref="F331:F333"/>
    <mergeCell ref="K331:K333"/>
    <mergeCell ref="L331:L333"/>
    <mergeCell ref="A331:A333"/>
    <mergeCell ref="B331:B333"/>
    <mergeCell ref="D331:D333"/>
    <mergeCell ref="C331:C333"/>
    <mergeCell ref="E331:E333"/>
    <mergeCell ref="F327:F328"/>
    <mergeCell ref="K329:K330"/>
    <mergeCell ref="L329:L330"/>
    <mergeCell ref="K327:K328"/>
    <mergeCell ref="L327:L328"/>
    <mergeCell ref="F320:F321"/>
    <mergeCell ref="K320:K321"/>
    <mergeCell ref="L320:L321"/>
    <mergeCell ref="F322:F323"/>
    <mergeCell ref="K322:K323"/>
    <mergeCell ref="L322:L323"/>
    <mergeCell ref="D324:D326"/>
    <mergeCell ref="C324:C326"/>
    <mergeCell ref="E324:E326"/>
    <mergeCell ref="A322:A323"/>
    <mergeCell ref="B322:B323"/>
    <mergeCell ref="D322:D323"/>
    <mergeCell ref="C322:C323"/>
    <mergeCell ref="E322:E323"/>
    <mergeCell ref="F324:F326"/>
    <mergeCell ref="K324:K326"/>
    <mergeCell ref="L324:L326"/>
    <mergeCell ref="A320:A321"/>
    <mergeCell ref="B320:B321"/>
    <mergeCell ref="D320:D321"/>
    <mergeCell ref="C320:C321"/>
    <mergeCell ref="E320:E321"/>
    <mergeCell ref="A324:A326"/>
    <mergeCell ref="B324:B326"/>
    <mergeCell ref="A314:A315"/>
    <mergeCell ref="B314:B315"/>
    <mergeCell ref="D314:D315"/>
    <mergeCell ref="F316:F318"/>
    <mergeCell ref="K316:K318"/>
    <mergeCell ref="L316:L318"/>
    <mergeCell ref="A316:A318"/>
    <mergeCell ref="L306:L307"/>
    <mergeCell ref="F308:F313"/>
    <mergeCell ref="K308:K313"/>
    <mergeCell ref="L308:L313"/>
    <mergeCell ref="C314:C315"/>
    <mergeCell ref="E314:E315"/>
    <mergeCell ref="A308:A313"/>
    <mergeCell ref="B308:B313"/>
    <mergeCell ref="D308:D313"/>
    <mergeCell ref="C308:C313"/>
    <mergeCell ref="E308:E313"/>
    <mergeCell ref="F314:F315"/>
    <mergeCell ref="K314:K315"/>
    <mergeCell ref="L314:L315"/>
    <mergeCell ref="A306:A307"/>
    <mergeCell ref="B306:B307"/>
    <mergeCell ref="D306:D307"/>
    <mergeCell ref="C306:C307"/>
    <mergeCell ref="E306:E307"/>
    <mergeCell ref="B316:B318"/>
    <mergeCell ref="D316:D318"/>
    <mergeCell ref="C316:C318"/>
    <mergeCell ref="E316:E318"/>
    <mergeCell ref="A302:A305"/>
    <mergeCell ref="B302:B305"/>
    <mergeCell ref="D302:D305"/>
    <mergeCell ref="C302:C305"/>
    <mergeCell ref="E302:E305"/>
    <mergeCell ref="F306:F307"/>
    <mergeCell ref="K306:K307"/>
    <mergeCell ref="F302:F305"/>
    <mergeCell ref="K302:K305"/>
    <mergeCell ref="L302:L305"/>
    <mergeCell ref="A298:A300"/>
    <mergeCell ref="B298:B300"/>
    <mergeCell ref="D298:D300"/>
    <mergeCell ref="C298:C300"/>
    <mergeCell ref="E298:E300"/>
    <mergeCell ref="A295:A297"/>
    <mergeCell ref="B295:B297"/>
    <mergeCell ref="D295:D297"/>
    <mergeCell ref="C295:C297"/>
    <mergeCell ref="E295:E297"/>
    <mergeCell ref="F298:F300"/>
    <mergeCell ref="K298:K300"/>
    <mergeCell ref="L298:L300"/>
    <mergeCell ref="F295:F297"/>
    <mergeCell ref="K295:K297"/>
    <mergeCell ref="L295:L297"/>
    <mergeCell ref="A292:A294"/>
    <mergeCell ref="B292:B294"/>
    <mergeCell ref="D292:D294"/>
    <mergeCell ref="C292:C294"/>
    <mergeCell ref="E292:E294"/>
    <mergeCell ref="A289:A291"/>
    <mergeCell ref="B289:B291"/>
    <mergeCell ref="D289:D291"/>
    <mergeCell ref="C289:C291"/>
    <mergeCell ref="E289:E291"/>
    <mergeCell ref="F292:F294"/>
    <mergeCell ref="K292:K294"/>
    <mergeCell ref="L292:L294"/>
    <mergeCell ref="F289:F291"/>
    <mergeCell ref="K289:K291"/>
    <mergeCell ref="L289:L291"/>
    <mergeCell ref="A285:A287"/>
    <mergeCell ref="B285:B287"/>
    <mergeCell ref="D285:D287"/>
    <mergeCell ref="C285:C287"/>
    <mergeCell ref="E285:E287"/>
    <mergeCell ref="A281:A284"/>
    <mergeCell ref="B281:B284"/>
    <mergeCell ref="D281:D284"/>
    <mergeCell ref="C281:C284"/>
    <mergeCell ref="E281:E284"/>
    <mergeCell ref="F285:F287"/>
    <mergeCell ref="K285:K287"/>
    <mergeCell ref="L285:L287"/>
    <mergeCell ref="F281:F284"/>
    <mergeCell ref="K281:K284"/>
    <mergeCell ref="L281:L284"/>
    <mergeCell ref="A279:A280"/>
    <mergeCell ref="B279:B280"/>
    <mergeCell ref="D279:D280"/>
    <mergeCell ref="C279:C280"/>
    <mergeCell ref="E279:E280"/>
    <mergeCell ref="A277:A278"/>
    <mergeCell ref="B277:B278"/>
    <mergeCell ref="D277:D278"/>
    <mergeCell ref="C277:C278"/>
    <mergeCell ref="E277:E278"/>
    <mergeCell ref="F279:F280"/>
    <mergeCell ref="K279:K280"/>
    <mergeCell ref="L279:L280"/>
    <mergeCell ref="F277:F278"/>
    <mergeCell ref="K277:K278"/>
    <mergeCell ref="L277:L278"/>
    <mergeCell ref="A269:A274"/>
    <mergeCell ref="B269:B274"/>
    <mergeCell ref="D269:D274"/>
    <mergeCell ref="C269:C274"/>
    <mergeCell ref="E269:E274"/>
    <mergeCell ref="A263:A267"/>
    <mergeCell ref="B263:B267"/>
    <mergeCell ref="D263:D267"/>
    <mergeCell ref="C263:C267"/>
    <mergeCell ref="E263:E267"/>
    <mergeCell ref="L275:L276"/>
    <mergeCell ref="A275:A276"/>
    <mergeCell ref="B275:B276"/>
    <mergeCell ref="D275:D276"/>
    <mergeCell ref="C275:C276"/>
    <mergeCell ref="E275:E276"/>
    <mergeCell ref="F275:F276"/>
    <mergeCell ref="K275:K276"/>
    <mergeCell ref="F269:F274"/>
    <mergeCell ref="K269:K274"/>
    <mergeCell ref="L269:L274"/>
    <mergeCell ref="F263:F267"/>
    <mergeCell ref="K263:K267"/>
    <mergeCell ref="L263:L267"/>
    <mergeCell ref="A256:A262"/>
    <mergeCell ref="B256:B262"/>
    <mergeCell ref="D256:D262"/>
    <mergeCell ref="C256:C262"/>
    <mergeCell ref="E256:E262"/>
    <mergeCell ref="K243:K248"/>
    <mergeCell ref="L243:L248"/>
    <mergeCell ref="F246:F248"/>
    <mergeCell ref="A249:A255"/>
    <mergeCell ref="B249:B255"/>
    <mergeCell ref="D249:D255"/>
    <mergeCell ref="C249:C255"/>
    <mergeCell ref="E249:E255"/>
    <mergeCell ref="F256:F259"/>
    <mergeCell ref="K256:K262"/>
    <mergeCell ref="L256:L262"/>
    <mergeCell ref="F260:F262"/>
    <mergeCell ref="F249:F255"/>
    <mergeCell ref="K249:K255"/>
    <mergeCell ref="L249:L255"/>
    <mergeCell ref="A243:A248"/>
    <mergeCell ref="B243:B248"/>
    <mergeCell ref="D243:D248"/>
    <mergeCell ref="C243:C248"/>
    <mergeCell ref="E243:E248"/>
    <mergeCell ref="F243:F245"/>
    <mergeCell ref="F238:F242"/>
    <mergeCell ref="K238:K242"/>
    <mergeCell ref="L238:L242"/>
    <mergeCell ref="A238:A242"/>
    <mergeCell ref="B238:B242"/>
    <mergeCell ref="D238:D242"/>
    <mergeCell ref="C238:C242"/>
    <mergeCell ref="E238:E242"/>
    <mergeCell ref="F220:F222"/>
    <mergeCell ref="F232:F234"/>
    <mergeCell ref="K232:K237"/>
    <mergeCell ref="L232:L237"/>
    <mergeCell ref="F235:F237"/>
    <mergeCell ref="A232:A237"/>
    <mergeCell ref="B232:B237"/>
    <mergeCell ref="D232:D237"/>
    <mergeCell ref="C232:C237"/>
    <mergeCell ref="E232:E237"/>
    <mergeCell ref="A224:A230"/>
    <mergeCell ref="B224:B230"/>
    <mergeCell ref="D224:D230"/>
    <mergeCell ref="C224:C230"/>
    <mergeCell ref="E224:E230"/>
    <mergeCell ref="A220:A222"/>
    <mergeCell ref="B220:B222"/>
    <mergeCell ref="D220:D222"/>
    <mergeCell ref="C220:C222"/>
    <mergeCell ref="E220:E222"/>
    <mergeCell ref="F224:F226"/>
    <mergeCell ref="K224:K230"/>
    <mergeCell ref="L224:L230"/>
    <mergeCell ref="F227:F228"/>
    <mergeCell ref="F229:F230"/>
    <mergeCell ref="F215:F216"/>
    <mergeCell ref="K220:K222"/>
    <mergeCell ref="L220:L222"/>
    <mergeCell ref="K215:K219"/>
    <mergeCell ref="L215:L219"/>
    <mergeCell ref="F217:F219"/>
    <mergeCell ref="A215:A219"/>
    <mergeCell ref="B215:B219"/>
    <mergeCell ref="D215:D219"/>
    <mergeCell ref="C215:C219"/>
    <mergeCell ref="E215:E219"/>
    <mergeCell ref="A197:A214"/>
    <mergeCell ref="B197:B214"/>
    <mergeCell ref="D197:D214"/>
    <mergeCell ref="C197:C214"/>
    <mergeCell ref="E197:E214"/>
    <mergeCell ref="F199:F202"/>
    <mergeCell ref="F203:F204"/>
    <mergeCell ref="F205:F207"/>
    <mergeCell ref="F208:F211"/>
    <mergeCell ref="F212:F214"/>
    <mergeCell ref="F197:F198"/>
    <mergeCell ref="K197:K214"/>
    <mergeCell ref="L197:L214"/>
    <mergeCell ref="A179:A184"/>
    <mergeCell ref="B179:B184"/>
    <mergeCell ref="D179:D184"/>
    <mergeCell ref="C179:C184"/>
    <mergeCell ref="E179:E184"/>
    <mergeCell ref="F187:F189"/>
    <mergeCell ref="F179:F181"/>
    <mergeCell ref="K179:K184"/>
    <mergeCell ref="L179:L184"/>
    <mergeCell ref="F185:F186"/>
    <mergeCell ref="K185:K195"/>
    <mergeCell ref="L185:L195"/>
    <mergeCell ref="F190:F191"/>
    <mergeCell ref="F192:F195"/>
    <mergeCell ref="F182:F184"/>
    <mergeCell ref="A185:A195"/>
    <mergeCell ref="B185:B195"/>
    <mergeCell ref="D185:D195"/>
    <mergeCell ref="C185:C195"/>
    <mergeCell ref="E185:E195"/>
    <mergeCell ref="A175:A177"/>
    <mergeCell ref="B175:B177"/>
    <mergeCell ref="D175:D177"/>
    <mergeCell ref="C175:C177"/>
    <mergeCell ref="E175:E177"/>
    <mergeCell ref="A173:A174"/>
    <mergeCell ref="B173:B174"/>
    <mergeCell ref="D173:D174"/>
    <mergeCell ref="C173:C174"/>
    <mergeCell ref="E173:E174"/>
    <mergeCell ref="F175:F177"/>
    <mergeCell ref="K175:K177"/>
    <mergeCell ref="L175:L177"/>
    <mergeCell ref="F173:F174"/>
    <mergeCell ref="K173:K174"/>
    <mergeCell ref="L173:L174"/>
    <mergeCell ref="A171:A172"/>
    <mergeCell ref="B171:B172"/>
    <mergeCell ref="D171:D172"/>
    <mergeCell ref="C171:C172"/>
    <mergeCell ref="E171:E172"/>
    <mergeCell ref="A166:A170"/>
    <mergeCell ref="B166:B170"/>
    <mergeCell ref="D166:D170"/>
    <mergeCell ref="C166:C170"/>
    <mergeCell ref="E166:E170"/>
    <mergeCell ref="F171:F172"/>
    <mergeCell ref="K171:K172"/>
    <mergeCell ref="L171:L172"/>
    <mergeCell ref="F166:F170"/>
    <mergeCell ref="K166:K170"/>
    <mergeCell ref="L166:L170"/>
    <mergeCell ref="A162:A165"/>
    <mergeCell ref="B162:B165"/>
    <mergeCell ref="D162:D165"/>
    <mergeCell ref="C162:C165"/>
    <mergeCell ref="E162:E165"/>
    <mergeCell ref="A156:A161"/>
    <mergeCell ref="B156:B161"/>
    <mergeCell ref="D156:D161"/>
    <mergeCell ref="C156:C161"/>
    <mergeCell ref="E156:E161"/>
    <mergeCell ref="F162:F165"/>
    <mergeCell ref="K162:K165"/>
    <mergeCell ref="L162:L165"/>
    <mergeCell ref="F156:F161"/>
    <mergeCell ref="K156:K161"/>
    <mergeCell ref="L156:L161"/>
    <mergeCell ref="A154:A155"/>
    <mergeCell ref="B154:B155"/>
    <mergeCell ref="D154:D155"/>
    <mergeCell ref="C154:C155"/>
    <mergeCell ref="E154:E155"/>
    <mergeCell ref="A151:A153"/>
    <mergeCell ref="B151:B153"/>
    <mergeCell ref="D151:D153"/>
    <mergeCell ref="C151:C153"/>
    <mergeCell ref="E151:E153"/>
    <mergeCell ref="F154:F155"/>
    <mergeCell ref="K154:K155"/>
    <mergeCell ref="L154:L155"/>
    <mergeCell ref="F151:F153"/>
    <mergeCell ref="K151:K153"/>
    <mergeCell ref="L151:L153"/>
    <mergeCell ref="C133:C139"/>
    <mergeCell ref="E133:E139"/>
    <mergeCell ref="A129:A132"/>
    <mergeCell ref="B129:B132"/>
    <mergeCell ref="D129:D132"/>
    <mergeCell ref="A148:A149"/>
    <mergeCell ref="B148:B149"/>
    <mergeCell ref="D148:D149"/>
    <mergeCell ref="C148:C149"/>
    <mergeCell ref="E148:E149"/>
    <mergeCell ref="A146:A147"/>
    <mergeCell ref="B146:B147"/>
    <mergeCell ref="D146:D147"/>
    <mergeCell ref="C146:C147"/>
    <mergeCell ref="E146:E147"/>
    <mergeCell ref="F148:F149"/>
    <mergeCell ref="K148:K149"/>
    <mergeCell ref="L148:L149"/>
    <mergeCell ref="F146:F147"/>
    <mergeCell ref="K146:K147"/>
    <mergeCell ref="L146:L147"/>
    <mergeCell ref="F129:F132"/>
    <mergeCell ref="K129:K132"/>
    <mergeCell ref="L129:L132"/>
    <mergeCell ref="F126:F128"/>
    <mergeCell ref="K126:K128"/>
    <mergeCell ref="L126:L128"/>
    <mergeCell ref="A143:A145"/>
    <mergeCell ref="B143:B145"/>
    <mergeCell ref="D143:D145"/>
    <mergeCell ref="C143:C145"/>
    <mergeCell ref="E143:E145"/>
    <mergeCell ref="A140:A142"/>
    <mergeCell ref="B140:B142"/>
    <mergeCell ref="D140:D142"/>
    <mergeCell ref="C140:C142"/>
    <mergeCell ref="E140:E142"/>
    <mergeCell ref="F143:F145"/>
    <mergeCell ref="K143:K145"/>
    <mergeCell ref="L143:L145"/>
    <mergeCell ref="F140:F142"/>
    <mergeCell ref="K140:K142"/>
    <mergeCell ref="L140:L142"/>
    <mergeCell ref="A133:A139"/>
    <mergeCell ref="B133:B139"/>
    <mergeCell ref="D133:D139"/>
    <mergeCell ref="C129:C132"/>
    <mergeCell ref="E129:E132"/>
    <mergeCell ref="A126:A128"/>
    <mergeCell ref="B126:B128"/>
    <mergeCell ref="D126:D128"/>
    <mergeCell ref="C126:C128"/>
    <mergeCell ref="E126:E128"/>
    <mergeCell ref="F133:F139"/>
    <mergeCell ref="K133:K139"/>
    <mergeCell ref="L133:L139"/>
    <mergeCell ref="F113:F120"/>
    <mergeCell ref="K113:K120"/>
    <mergeCell ref="L113:L120"/>
    <mergeCell ref="A122:A125"/>
    <mergeCell ref="B122:B125"/>
    <mergeCell ref="D122:D125"/>
    <mergeCell ref="C122:C125"/>
    <mergeCell ref="E122:E125"/>
    <mergeCell ref="A113:A120"/>
    <mergeCell ref="B113:B120"/>
    <mergeCell ref="D113:D120"/>
    <mergeCell ref="C113:C120"/>
    <mergeCell ref="E113:E120"/>
    <mergeCell ref="F122:F125"/>
    <mergeCell ref="K122:K125"/>
    <mergeCell ref="L122:L125"/>
    <mergeCell ref="A108:A111"/>
    <mergeCell ref="B108:B111"/>
    <mergeCell ref="D108:D111"/>
    <mergeCell ref="C108:C111"/>
    <mergeCell ref="E108:E111"/>
    <mergeCell ref="A104:A107"/>
    <mergeCell ref="B104:B107"/>
    <mergeCell ref="D104:D107"/>
    <mergeCell ref="C104:C107"/>
    <mergeCell ref="E104:E107"/>
    <mergeCell ref="F108:F111"/>
    <mergeCell ref="K108:K111"/>
    <mergeCell ref="L108:L111"/>
    <mergeCell ref="F104:F107"/>
    <mergeCell ref="K104:K107"/>
    <mergeCell ref="L104:L107"/>
    <mergeCell ref="A97:A102"/>
    <mergeCell ref="B97:B102"/>
    <mergeCell ref="D97:D102"/>
    <mergeCell ref="C97:C102"/>
    <mergeCell ref="E97:E102"/>
    <mergeCell ref="A95:A96"/>
    <mergeCell ref="B95:B96"/>
    <mergeCell ref="D95:D96"/>
    <mergeCell ref="C95:C96"/>
    <mergeCell ref="E95:E96"/>
    <mergeCell ref="F97:F98"/>
    <mergeCell ref="K97:K102"/>
    <mergeCell ref="L97:L102"/>
    <mergeCell ref="F99:F102"/>
    <mergeCell ref="F95:F96"/>
    <mergeCell ref="K95:K96"/>
    <mergeCell ref="L95:L96"/>
    <mergeCell ref="A92:A94"/>
    <mergeCell ref="B92:B94"/>
    <mergeCell ref="D92:D94"/>
    <mergeCell ref="C92:C94"/>
    <mergeCell ref="E92:E94"/>
    <mergeCell ref="A88:A91"/>
    <mergeCell ref="B88:B91"/>
    <mergeCell ref="D88:D91"/>
    <mergeCell ref="C88:C91"/>
    <mergeCell ref="E88:E91"/>
    <mergeCell ref="F92:F94"/>
    <mergeCell ref="K92:K94"/>
    <mergeCell ref="L92:L94"/>
    <mergeCell ref="F88:F91"/>
    <mergeCell ref="K88:K91"/>
    <mergeCell ref="L88:L91"/>
    <mergeCell ref="F81:F85"/>
    <mergeCell ref="K81:K87"/>
    <mergeCell ref="L81:L87"/>
    <mergeCell ref="F86:F87"/>
    <mergeCell ref="F76:F79"/>
    <mergeCell ref="K76:K79"/>
    <mergeCell ref="L76:L79"/>
    <mergeCell ref="L64:L75"/>
    <mergeCell ref="A76:A79"/>
    <mergeCell ref="B76:B79"/>
    <mergeCell ref="D76:D79"/>
    <mergeCell ref="C76:C79"/>
    <mergeCell ref="E76:E79"/>
    <mergeCell ref="A81:A87"/>
    <mergeCell ref="B81:B87"/>
    <mergeCell ref="D81:D87"/>
    <mergeCell ref="C81:C87"/>
    <mergeCell ref="E81:E87"/>
    <mergeCell ref="A64:A75"/>
    <mergeCell ref="B64:B75"/>
    <mergeCell ref="D64:D75"/>
    <mergeCell ref="C64:C75"/>
    <mergeCell ref="E64:E75"/>
    <mergeCell ref="A59:A62"/>
    <mergeCell ref="B59:B62"/>
    <mergeCell ref="D59:D62"/>
    <mergeCell ref="C59:C62"/>
    <mergeCell ref="E59:E62"/>
    <mergeCell ref="F64:F75"/>
    <mergeCell ref="K64:K75"/>
    <mergeCell ref="F53:F55"/>
    <mergeCell ref="K53:K55"/>
    <mergeCell ref="L53:L55"/>
    <mergeCell ref="F59:F62"/>
    <mergeCell ref="K59:K62"/>
    <mergeCell ref="L59:L62"/>
    <mergeCell ref="A44:A46"/>
    <mergeCell ref="F36:F40"/>
    <mergeCell ref="A56:A58"/>
    <mergeCell ref="B56:B58"/>
    <mergeCell ref="D56:D58"/>
    <mergeCell ref="C56:C58"/>
    <mergeCell ref="E56:E58"/>
    <mergeCell ref="A53:A55"/>
    <mergeCell ref="B53:B55"/>
    <mergeCell ref="D53:D55"/>
    <mergeCell ref="C53:C55"/>
    <mergeCell ref="E53:E55"/>
    <mergeCell ref="F56:F58"/>
    <mergeCell ref="K56:K58"/>
    <mergeCell ref="L56:L58"/>
    <mergeCell ref="A47:A52"/>
    <mergeCell ref="B47:B52"/>
    <mergeCell ref="D47:D52"/>
    <mergeCell ref="C47:C52"/>
    <mergeCell ref="E47:E52"/>
    <mergeCell ref="B44:B46"/>
    <mergeCell ref="D44:D46"/>
    <mergeCell ref="C44:C46"/>
    <mergeCell ref="A27:A31"/>
    <mergeCell ref="B27:B31"/>
    <mergeCell ref="D27:D31"/>
    <mergeCell ref="C27:C31"/>
    <mergeCell ref="E27:E31"/>
    <mergeCell ref="F32:F34"/>
    <mergeCell ref="F44:F46"/>
    <mergeCell ref="K44:K46"/>
    <mergeCell ref="L44:L46"/>
    <mergeCell ref="E44:E46"/>
    <mergeCell ref="F47:F52"/>
    <mergeCell ref="K47:K52"/>
    <mergeCell ref="L47:L52"/>
    <mergeCell ref="K36:K43"/>
    <mergeCell ref="L36:L43"/>
    <mergeCell ref="F41:F43"/>
    <mergeCell ref="A36:A43"/>
    <mergeCell ref="B36:B43"/>
    <mergeCell ref="D36:D43"/>
    <mergeCell ref="C36:C43"/>
    <mergeCell ref="E36:E43"/>
    <mergeCell ref="K32:K34"/>
    <mergeCell ref="L32:L34"/>
    <mergeCell ref="A32:A34"/>
    <mergeCell ref="B32:B34"/>
    <mergeCell ref="D32:D34"/>
    <mergeCell ref="C32:C34"/>
    <mergeCell ref="E32:E34"/>
    <mergeCell ref="F27:F31"/>
    <mergeCell ref="K27:K31"/>
    <mergeCell ref="L27:L31"/>
    <mergeCell ref="F20:F22"/>
    <mergeCell ref="K20:K26"/>
    <mergeCell ref="L20:L26"/>
    <mergeCell ref="F23:F26"/>
    <mergeCell ref="A20:A26"/>
    <mergeCell ref="B20:B26"/>
    <mergeCell ref="D20:D26"/>
    <mergeCell ref="C20:C26"/>
    <mergeCell ref="E20:E26"/>
    <mergeCell ref="F14:F18"/>
    <mergeCell ref="K14:K18"/>
    <mergeCell ref="L14:L18"/>
    <mergeCell ref="F9:F13"/>
    <mergeCell ref="K9:K13"/>
    <mergeCell ref="L9:L13"/>
    <mergeCell ref="F4:F8"/>
    <mergeCell ref="K4:K8"/>
    <mergeCell ref="L4:L8"/>
    <mergeCell ref="B2:L2"/>
    <mergeCell ref="A4:A8"/>
    <mergeCell ref="B4:B8"/>
    <mergeCell ref="D4:D8"/>
    <mergeCell ref="C4:C8"/>
    <mergeCell ref="E4:E8"/>
    <mergeCell ref="A14:A18"/>
    <mergeCell ref="B14:B18"/>
    <mergeCell ref="D14:D18"/>
    <mergeCell ref="C14:C18"/>
    <mergeCell ref="E14:E18"/>
    <mergeCell ref="A9:A13"/>
    <mergeCell ref="B9:B13"/>
    <mergeCell ref="D9:D13"/>
    <mergeCell ref="C9:C13"/>
    <mergeCell ref="E9:E13"/>
    <mergeCell ref="R4:R8"/>
    <mergeCell ref="S4:S8"/>
    <mergeCell ref="M9:M13"/>
    <mergeCell ref="N9:N13"/>
    <mergeCell ref="O9:O13"/>
    <mergeCell ref="P9:P13"/>
    <mergeCell ref="Q9:Q13"/>
    <mergeCell ref="R9:R13"/>
    <mergeCell ref="S9:S13"/>
    <mergeCell ref="M2:S2"/>
    <mergeCell ref="N14:N18"/>
    <mergeCell ref="O14:O18"/>
    <mergeCell ref="P14:P18"/>
    <mergeCell ref="Q14:Q18"/>
    <mergeCell ref="R14:R18"/>
    <mergeCell ref="S14:S18"/>
    <mergeCell ref="M20:M26"/>
    <mergeCell ref="N20:N26"/>
    <mergeCell ref="O20:O26"/>
    <mergeCell ref="P20:P26"/>
    <mergeCell ref="Q20:Q26"/>
    <mergeCell ref="R20:R26"/>
    <mergeCell ref="S20:S26"/>
    <mergeCell ref="M4:M8"/>
    <mergeCell ref="M14:M18"/>
    <mergeCell ref="N4:N8"/>
    <mergeCell ref="O4:O8"/>
    <mergeCell ref="P4:P8"/>
    <mergeCell ref="Q4:Q8"/>
    <mergeCell ref="R27:R31"/>
    <mergeCell ref="S27:S31"/>
    <mergeCell ref="N32:N34"/>
    <mergeCell ref="O32:O34"/>
    <mergeCell ref="P32:P34"/>
    <mergeCell ref="Q32:Q34"/>
    <mergeCell ref="R32:R34"/>
    <mergeCell ref="S32:S34"/>
    <mergeCell ref="M36:M43"/>
    <mergeCell ref="N36:N43"/>
    <mergeCell ref="O36:O43"/>
    <mergeCell ref="P36:P43"/>
    <mergeCell ref="Q36:Q43"/>
    <mergeCell ref="R36:R43"/>
    <mergeCell ref="S36:S43"/>
    <mergeCell ref="M44:M46"/>
    <mergeCell ref="N44:N46"/>
    <mergeCell ref="O44:O46"/>
    <mergeCell ref="P44:P46"/>
    <mergeCell ref="Q44:Q46"/>
    <mergeCell ref="R44:R46"/>
    <mergeCell ref="S44:S46"/>
    <mergeCell ref="M32:M34"/>
    <mergeCell ref="M27:M31"/>
    <mergeCell ref="N27:N31"/>
    <mergeCell ref="O27:O31"/>
    <mergeCell ref="P27:P31"/>
    <mergeCell ref="Q27:Q31"/>
    <mergeCell ref="R47:R52"/>
    <mergeCell ref="S47:S52"/>
    <mergeCell ref="M53:M55"/>
    <mergeCell ref="N53:N55"/>
    <mergeCell ref="O53:O55"/>
    <mergeCell ref="P53:P55"/>
    <mergeCell ref="Q53:Q55"/>
    <mergeCell ref="R53:R55"/>
    <mergeCell ref="S53:S55"/>
    <mergeCell ref="M56:M58"/>
    <mergeCell ref="N56:N58"/>
    <mergeCell ref="O56:O58"/>
    <mergeCell ref="P56:P58"/>
    <mergeCell ref="Q56:Q58"/>
    <mergeCell ref="R56:R58"/>
    <mergeCell ref="S56:S58"/>
    <mergeCell ref="N59:N62"/>
    <mergeCell ref="O59:O62"/>
    <mergeCell ref="P59:P62"/>
    <mergeCell ref="Q59:Q62"/>
    <mergeCell ref="R59:R62"/>
    <mergeCell ref="S59:S62"/>
    <mergeCell ref="M47:M52"/>
    <mergeCell ref="M59:M62"/>
    <mergeCell ref="N47:N52"/>
    <mergeCell ref="O47:O52"/>
    <mergeCell ref="P47:P52"/>
    <mergeCell ref="Q47:Q52"/>
    <mergeCell ref="R64:R75"/>
    <mergeCell ref="S64:S75"/>
    <mergeCell ref="M76:M79"/>
    <mergeCell ref="N76:N79"/>
    <mergeCell ref="O76:O79"/>
    <mergeCell ref="P76:P79"/>
    <mergeCell ref="Q76:Q79"/>
    <mergeCell ref="R76:R79"/>
    <mergeCell ref="S76:S79"/>
    <mergeCell ref="N81:N87"/>
    <mergeCell ref="O81:O87"/>
    <mergeCell ref="P81:P87"/>
    <mergeCell ref="Q81:Q87"/>
    <mergeCell ref="R81:R87"/>
    <mergeCell ref="S81:S87"/>
    <mergeCell ref="M88:M91"/>
    <mergeCell ref="N88:N91"/>
    <mergeCell ref="O88:O91"/>
    <mergeCell ref="P88:P91"/>
    <mergeCell ref="Q88:Q91"/>
    <mergeCell ref="R88:R91"/>
    <mergeCell ref="S88:S91"/>
    <mergeCell ref="M81:M87"/>
    <mergeCell ref="M64:M75"/>
    <mergeCell ref="N64:N75"/>
    <mergeCell ref="O64:O75"/>
    <mergeCell ref="P64:P75"/>
    <mergeCell ref="Q64:Q75"/>
    <mergeCell ref="N92:N94"/>
    <mergeCell ref="O92:O94"/>
    <mergeCell ref="P92:P94"/>
    <mergeCell ref="Q92:Q94"/>
    <mergeCell ref="R92:R94"/>
    <mergeCell ref="S92:S94"/>
    <mergeCell ref="N95:N96"/>
    <mergeCell ref="O95:O96"/>
    <mergeCell ref="P95:P96"/>
    <mergeCell ref="Q95:Q96"/>
    <mergeCell ref="R95:R96"/>
    <mergeCell ref="S95:S96"/>
    <mergeCell ref="M97:M102"/>
    <mergeCell ref="N97:N102"/>
    <mergeCell ref="O97:O102"/>
    <mergeCell ref="P97:P102"/>
    <mergeCell ref="Q97:Q102"/>
    <mergeCell ref="R97:R102"/>
    <mergeCell ref="S97:S102"/>
    <mergeCell ref="M95:M96"/>
    <mergeCell ref="M92:M94"/>
    <mergeCell ref="M104:M107"/>
    <mergeCell ref="N104:N107"/>
    <mergeCell ref="O104:O107"/>
    <mergeCell ref="P104:P107"/>
    <mergeCell ref="Q104:Q107"/>
    <mergeCell ref="R104:R107"/>
    <mergeCell ref="S104:S107"/>
    <mergeCell ref="N108:N111"/>
    <mergeCell ref="O108:O111"/>
    <mergeCell ref="P108:P111"/>
    <mergeCell ref="Q108:Q111"/>
    <mergeCell ref="R108:R111"/>
    <mergeCell ref="S108:S111"/>
    <mergeCell ref="M113:M120"/>
    <mergeCell ref="N113:N120"/>
    <mergeCell ref="O113:O120"/>
    <mergeCell ref="P113:P120"/>
    <mergeCell ref="Q113:Q120"/>
    <mergeCell ref="R113:R120"/>
    <mergeCell ref="S113:S120"/>
    <mergeCell ref="M108:M111"/>
    <mergeCell ref="M122:M125"/>
    <mergeCell ref="N122:N125"/>
    <mergeCell ref="O122:O125"/>
    <mergeCell ref="P122:P125"/>
    <mergeCell ref="Q122:Q125"/>
    <mergeCell ref="R122:R125"/>
    <mergeCell ref="S122:S125"/>
    <mergeCell ref="N126:N128"/>
    <mergeCell ref="O126:O128"/>
    <mergeCell ref="P126:P128"/>
    <mergeCell ref="Q126:Q128"/>
    <mergeCell ref="R126:R128"/>
    <mergeCell ref="S126:S128"/>
    <mergeCell ref="M129:M132"/>
    <mergeCell ref="N129:N132"/>
    <mergeCell ref="O129:O132"/>
    <mergeCell ref="P129:P132"/>
    <mergeCell ref="Q129:Q132"/>
    <mergeCell ref="R129:R132"/>
    <mergeCell ref="S129:S132"/>
    <mergeCell ref="M126:M128"/>
    <mergeCell ref="M133:M139"/>
    <mergeCell ref="N133:N139"/>
    <mergeCell ref="O133:O139"/>
    <mergeCell ref="P133:P139"/>
    <mergeCell ref="Q133:Q139"/>
    <mergeCell ref="R133:R139"/>
    <mergeCell ref="S133:S139"/>
    <mergeCell ref="N140:N142"/>
    <mergeCell ref="O140:O142"/>
    <mergeCell ref="P140:P142"/>
    <mergeCell ref="Q140:Q142"/>
    <mergeCell ref="R140:R142"/>
    <mergeCell ref="S140:S142"/>
    <mergeCell ref="M143:M145"/>
    <mergeCell ref="N143:N145"/>
    <mergeCell ref="O143:O145"/>
    <mergeCell ref="P143:P145"/>
    <mergeCell ref="Q143:Q145"/>
    <mergeCell ref="R143:R145"/>
    <mergeCell ref="S143:S145"/>
    <mergeCell ref="M140:M142"/>
    <mergeCell ref="M146:M147"/>
    <mergeCell ref="N146:N147"/>
    <mergeCell ref="O146:O147"/>
    <mergeCell ref="P146:P147"/>
    <mergeCell ref="Q146:Q147"/>
    <mergeCell ref="R146:R147"/>
    <mergeCell ref="S146:S147"/>
    <mergeCell ref="N148:N149"/>
    <mergeCell ref="O148:O149"/>
    <mergeCell ref="P148:P149"/>
    <mergeCell ref="Q148:Q149"/>
    <mergeCell ref="R148:R149"/>
    <mergeCell ref="S148:S149"/>
    <mergeCell ref="M151:M153"/>
    <mergeCell ref="N151:N153"/>
    <mergeCell ref="O151:O153"/>
    <mergeCell ref="P151:P153"/>
    <mergeCell ref="Q151:Q153"/>
    <mergeCell ref="R151:R153"/>
    <mergeCell ref="S151:S153"/>
    <mergeCell ref="M148:M149"/>
    <mergeCell ref="M154:M155"/>
    <mergeCell ref="N154:N155"/>
    <mergeCell ref="O154:O155"/>
    <mergeCell ref="P154:P155"/>
    <mergeCell ref="Q154:Q155"/>
    <mergeCell ref="R154:R155"/>
    <mergeCell ref="S154:S155"/>
    <mergeCell ref="N156:N161"/>
    <mergeCell ref="O156:O161"/>
    <mergeCell ref="P156:P161"/>
    <mergeCell ref="Q156:Q161"/>
    <mergeCell ref="R156:R161"/>
    <mergeCell ref="S156:S161"/>
    <mergeCell ref="M162:M165"/>
    <mergeCell ref="N162:N165"/>
    <mergeCell ref="O162:O165"/>
    <mergeCell ref="P162:P165"/>
    <mergeCell ref="Q162:Q165"/>
    <mergeCell ref="R162:R165"/>
    <mergeCell ref="S162:S165"/>
    <mergeCell ref="M156:M161"/>
    <mergeCell ref="M166:M170"/>
    <mergeCell ref="N166:N170"/>
    <mergeCell ref="O166:O170"/>
    <mergeCell ref="P166:P170"/>
    <mergeCell ref="Q166:Q170"/>
    <mergeCell ref="R166:R170"/>
    <mergeCell ref="S166:S170"/>
    <mergeCell ref="N171:N172"/>
    <mergeCell ref="O171:O172"/>
    <mergeCell ref="P171:P172"/>
    <mergeCell ref="Q171:Q172"/>
    <mergeCell ref="R171:R172"/>
    <mergeCell ref="S171:S172"/>
    <mergeCell ref="M173:M174"/>
    <mergeCell ref="N173:N174"/>
    <mergeCell ref="O173:O174"/>
    <mergeCell ref="P173:P174"/>
    <mergeCell ref="Q173:Q174"/>
    <mergeCell ref="R173:R174"/>
    <mergeCell ref="S173:S174"/>
    <mergeCell ref="M171:M172"/>
    <mergeCell ref="M175:M177"/>
    <mergeCell ref="N175:N177"/>
    <mergeCell ref="O175:O177"/>
    <mergeCell ref="P175:P177"/>
    <mergeCell ref="Q175:Q177"/>
    <mergeCell ref="R175:R177"/>
    <mergeCell ref="S175:S177"/>
    <mergeCell ref="M179:M184"/>
    <mergeCell ref="N179:N184"/>
    <mergeCell ref="O179:O184"/>
    <mergeCell ref="P179:P184"/>
    <mergeCell ref="Q179:Q184"/>
    <mergeCell ref="R179:R184"/>
    <mergeCell ref="S179:S184"/>
    <mergeCell ref="M185:M195"/>
    <mergeCell ref="N185:N195"/>
    <mergeCell ref="O185:O195"/>
    <mergeCell ref="P185:P195"/>
    <mergeCell ref="Q185:Q195"/>
    <mergeCell ref="R185:R195"/>
    <mergeCell ref="S185:S195"/>
    <mergeCell ref="M197:M214"/>
    <mergeCell ref="N197:N214"/>
    <mergeCell ref="O197:O214"/>
    <mergeCell ref="P197:P214"/>
    <mergeCell ref="Q197:Q214"/>
    <mergeCell ref="R197:R214"/>
    <mergeCell ref="S197:S214"/>
    <mergeCell ref="M215:M219"/>
    <mergeCell ref="N215:N219"/>
    <mergeCell ref="O215:O219"/>
    <mergeCell ref="P215:P219"/>
    <mergeCell ref="Q215:Q219"/>
    <mergeCell ref="R215:R219"/>
    <mergeCell ref="S215:S219"/>
    <mergeCell ref="M220:M222"/>
    <mergeCell ref="N220:N222"/>
    <mergeCell ref="O220:O222"/>
    <mergeCell ref="P220:P222"/>
    <mergeCell ref="Q220:Q222"/>
    <mergeCell ref="R220:R222"/>
    <mergeCell ref="S220:S222"/>
    <mergeCell ref="M224:M230"/>
    <mergeCell ref="N224:N230"/>
    <mergeCell ref="O224:O230"/>
    <mergeCell ref="P224:P230"/>
    <mergeCell ref="Q224:Q230"/>
    <mergeCell ref="R224:R230"/>
    <mergeCell ref="S224:S230"/>
    <mergeCell ref="M232:M237"/>
    <mergeCell ref="N232:N237"/>
    <mergeCell ref="O232:O237"/>
    <mergeCell ref="P232:P237"/>
    <mergeCell ref="Q232:Q237"/>
    <mergeCell ref="R232:R237"/>
    <mergeCell ref="S232:S237"/>
    <mergeCell ref="M238:M242"/>
    <mergeCell ref="N238:N242"/>
    <mergeCell ref="O238:O242"/>
    <mergeCell ref="P238:P242"/>
    <mergeCell ref="Q238:Q242"/>
    <mergeCell ref="R238:R242"/>
    <mergeCell ref="S238:S242"/>
    <mergeCell ref="M243:M248"/>
    <mergeCell ref="N243:N248"/>
    <mergeCell ref="O243:O248"/>
    <mergeCell ref="P243:P248"/>
    <mergeCell ref="Q243:Q248"/>
    <mergeCell ref="R243:R248"/>
    <mergeCell ref="S243:S248"/>
    <mergeCell ref="M249:M255"/>
    <mergeCell ref="N249:N255"/>
    <mergeCell ref="O249:O255"/>
    <mergeCell ref="P249:P255"/>
    <mergeCell ref="Q249:Q255"/>
    <mergeCell ref="R249:R255"/>
    <mergeCell ref="S249:S255"/>
    <mergeCell ref="M256:M262"/>
    <mergeCell ref="N256:N262"/>
    <mergeCell ref="O256:O262"/>
    <mergeCell ref="P256:P262"/>
    <mergeCell ref="Q256:Q262"/>
    <mergeCell ref="R256:R262"/>
    <mergeCell ref="S256:S262"/>
    <mergeCell ref="M263:M267"/>
    <mergeCell ref="N263:N267"/>
    <mergeCell ref="O263:O267"/>
    <mergeCell ref="P263:P267"/>
    <mergeCell ref="Q263:Q267"/>
    <mergeCell ref="R263:R267"/>
    <mergeCell ref="S263:S267"/>
    <mergeCell ref="M269:M274"/>
    <mergeCell ref="N269:N274"/>
    <mergeCell ref="O269:O274"/>
    <mergeCell ref="P269:P274"/>
    <mergeCell ref="Q269:Q274"/>
    <mergeCell ref="R269:R274"/>
    <mergeCell ref="S269:S274"/>
    <mergeCell ref="M275:M276"/>
    <mergeCell ref="N275:N276"/>
    <mergeCell ref="O275:O276"/>
    <mergeCell ref="P275:P276"/>
    <mergeCell ref="Q275:Q276"/>
    <mergeCell ref="R275:R276"/>
    <mergeCell ref="S275:S276"/>
    <mergeCell ref="M277:M278"/>
    <mergeCell ref="N277:N278"/>
    <mergeCell ref="O277:O278"/>
    <mergeCell ref="P277:P278"/>
    <mergeCell ref="Q277:Q278"/>
    <mergeCell ref="R277:R278"/>
    <mergeCell ref="S277:S278"/>
    <mergeCell ref="O279:O280"/>
    <mergeCell ref="P279:P280"/>
    <mergeCell ref="Q279:Q280"/>
    <mergeCell ref="R279:R280"/>
    <mergeCell ref="S279:S280"/>
    <mergeCell ref="M281:M284"/>
    <mergeCell ref="N281:N284"/>
    <mergeCell ref="O281:O284"/>
    <mergeCell ref="P281:P284"/>
    <mergeCell ref="Q281:Q284"/>
    <mergeCell ref="R281:R284"/>
    <mergeCell ref="S281:S284"/>
    <mergeCell ref="M279:M280"/>
    <mergeCell ref="N279:N280"/>
    <mergeCell ref="M285:M287"/>
    <mergeCell ref="N285:N287"/>
    <mergeCell ref="O285:O287"/>
    <mergeCell ref="P285:P287"/>
    <mergeCell ref="Q285:Q287"/>
    <mergeCell ref="R285:R287"/>
    <mergeCell ref="S285:S287"/>
    <mergeCell ref="M306:M307"/>
    <mergeCell ref="N306:N307"/>
    <mergeCell ref="O306:O307"/>
    <mergeCell ref="P306:P307"/>
    <mergeCell ref="Q306:Q307"/>
    <mergeCell ref="R306:R307"/>
    <mergeCell ref="S306:S307"/>
    <mergeCell ref="M289:M291"/>
    <mergeCell ref="N289:N291"/>
    <mergeCell ref="O289:O291"/>
    <mergeCell ref="P289:P291"/>
    <mergeCell ref="Q289:Q291"/>
    <mergeCell ref="R289:R291"/>
    <mergeCell ref="S289:S291"/>
    <mergeCell ref="M292:M294"/>
    <mergeCell ref="N292:N294"/>
    <mergeCell ref="O292:O294"/>
    <mergeCell ref="P292:P294"/>
    <mergeCell ref="Q292:Q294"/>
    <mergeCell ref="R292:R294"/>
    <mergeCell ref="S292:S294"/>
    <mergeCell ref="M295:M297"/>
    <mergeCell ref="N295:N297"/>
    <mergeCell ref="O295:O297"/>
    <mergeCell ref="P295:P297"/>
    <mergeCell ref="Q295:Q297"/>
    <mergeCell ref="R295:R297"/>
    <mergeCell ref="S295:S297"/>
    <mergeCell ref="M308:M313"/>
    <mergeCell ref="N308:N313"/>
    <mergeCell ref="O308:O313"/>
    <mergeCell ref="P308:P313"/>
    <mergeCell ref="Q308:Q313"/>
    <mergeCell ref="R308:R313"/>
    <mergeCell ref="S308:S313"/>
    <mergeCell ref="M314:M315"/>
    <mergeCell ref="N314:N315"/>
    <mergeCell ref="O314:O315"/>
    <mergeCell ref="P314:P315"/>
    <mergeCell ref="Q314:Q315"/>
    <mergeCell ref="R314:R315"/>
    <mergeCell ref="S314:S315"/>
    <mergeCell ref="Q327:Q328"/>
    <mergeCell ref="R327:R328"/>
    <mergeCell ref="S327:S328"/>
    <mergeCell ref="M329:M330"/>
    <mergeCell ref="N329:N330"/>
    <mergeCell ref="O329:O330"/>
    <mergeCell ref="P329:P330"/>
    <mergeCell ref="Q329:Q330"/>
    <mergeCell ref="R329:R330"/>
    <mergeCell ref="S329:S330"/>
    <mergeCell ref="M316:M318"/>
    <mergeCell ref="N316:N318"/>
    <mergeCell ref="O316:O318"/>
    <mergeCell ref="P316:P318"/>
    <mergeCell ref="Q316:Q318"/>
    <mergeCell ref="R316:R318"/>
    <mergeCell ref="S316:S318"/>
    <mergeCell ref="M320:M321"/>
    <mergeCell ref="N320:N321"/>
    <mergeCell ref="O320:O321"/>
    <mergeCell ref="P320:P321"/>
    <mergeCell ref="Q320:Q321"/>
    <mergeCell ref="R320:R321"/>
    <mergeCell ref="S320:S321"/>
    <mergeCell ref="M322:M323"/>
    <mergeCell ref="N322:N323"/>
    <mergeCell ref="O322:O323"/>
    <mergeCell ref="P322:P323"/>
    <mergeCell ref="Q322:Q323"/>
    <mergeCell ref="R322:R323"/>
    <mergeCell ref="S322:S323"/>
    <mergeCell ref="M331:M333"/>
    <mergeCell ref="N331:N333"/>
    <mergeCell ref="O331:O333"/>
    <mergeCell ref="P331:P333"/>
    <mergeCell ref="Q331:Q333"/>
    <mergeCell ref="R331:R333"/>
    <mergeCell ref="S331:S333"/>
    <mergeCell ref="M298:M300"/>
    <mergeCell ref="N298:N300"/>
    <mergeCell ref="O298:O300"/>
    <mergeCell ref="P298:P300"/>
    <mergeCell ref="Q298:Q300"/>
    <mergeCell ref="R298:R300"/>
    <mergeCell ref="S298:S300"/>
    <mergeCell ref="M302:M305"/>
    <mergeCell ref="N302:N305"/>
    <mergeCell ref="O302:O305"/>
    <mergeCell ref="P302:P305"/>
    <mergeCell ref="Q302:Q305"/>
    <mergeCell ref="R302:R305"/>
    <mergeCell ref="S302:S305"/>
    <mergeCell ref="M324:M326"/>
    <mergeCell ref="N324:N326"/>
    <mergeCell ref="O324:O326"/>
    <mergeCell ref="P324:P326"/>
    <mergeCell ref="Q324:Q326"/>
    <mergeCell ref="R324:R326"/>
    <mergeCell ref="S324:S326"/>
    <mergeCell ref="M327:M328"/>
    <mergeCell ref="N327:N328"/>
    <mergeCell ref="O327:O328"/>
    <mergeCell ref="P327:P328"/>
  </mergeCells>
  <conditionalFormatting sqref="R4:R333">
    <cfRule type="containsText" dxfId="4" priority="6" operator="containsText" text="Subestimado">
      <formula>NOT(ISERROR(SEARCH("Subestimado",R4)))</formula>
    </cfRule>
    <cfRule type="containsText" dxfId="3" priority="7" operator="containsText" text="CRÍTICO">
      <formula>NOT(ISERROR(SEARCH("CRÍTICO",R4)))</formula>
    </cfRule>
    <cfRule type="containsText" dxfId="2" priority="8" operator="containsText" text="RIESGO">
      <formula>NOT(ISERROR(SEARCH("RIESGO",R4)))</formula>
    </cfRule>
    <cfRule type="containsText" dxfId="1" priority="9" operator="containsText" text="ADECUADO">
      <formula>NOT(ISERROR(SEARCH("ADECUADO",R4)))</formula>
    </cfRule>
    <cfRule type="containsText" dxfId="0" priority="10" operator="containsText" text="ÓPTIMO">
      <formula>NOT(ISERROR(SEARCH("ÓPTIMO",R4)))</formula>
    </cfRule>
  </conditionalFormatting>
  <dataValidations count="1">
    <dataValidation type="list" allowBlank="1" showInputMessage="1" showErrorMessage="1" sqref="R4:R333" xr:uid="{00000000-0002-0000-0B00-000000000000}">
      <formula1>"Subestimado,Óptimo,Adecuado,Riesgo,Crítico,No Aplica"</formula1>
    </dataValidation>
  </dataValidations>
  <printOptions horizontalCentered="1"/>
  <pageMargins left="0.39370078740157483" right="0.39370078740157483" top="0.39370078740157483" bottom="0.39370078740157483" header="0.31496062992125984" footer="0.31496062992125984"/>
  <pageSetup paperSize="120" scale="46" orientation="landscape" r:id="rId4"/>
  <headerFooter scaleWithDoc="0">
    <oddFooter>&amp;C&amp;G&amp;RDPE-FT-004. V1. Página &amp;P de &amp;N</oddFooter>
  </headerFooter>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Convenciones de color</vt:lpstr>
      <vt:lpstr>Seguimiento Plan de Acción TR 2</vt:lpstr>
      <vt:lpstr>'Seguimiento Plan de Acción TR 2'!Área_de_impresión</vt:lpstr>
      <vt:lpstr>'Seguimiento Plan de Acción TR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MEMORIA ARTE</dc:creator>
  <cp:lastModifiedBy>Yina Alejandra Fonseca Gomez</cp:lastModifiedBy>
  <cp:lastPrinted>2019-07-30T15:59:37Z</cp:lastPrinted>
  <dcterms:created xsi:type="dcterms:W3CDTF">2013-04-24T15:29:07Z</dcterms:created>
  <dcterms:modified xsi:type="dcterms:W3CDTF">2024-12-09T15:56:00Z</dcterms:modified>
</cp:coreProperties>
</file>