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fonsecag.UBPD\Downloads\seguimientos plana de acción\2019\"/>
    </mc:Choice>
  </mc:AlternateContent>
  <xr:revisionPtr revIDLastSave="0" documentId="13_ncr:1_{9766A46F-7B45-4958-BB39-B656F50E310A}" xr6:coauthVersionLast="47" xr6:coauthVersionMax="47" xr10:uidLastSave="{00000000-0000-0000-0000-000000000000}"/>
  <bookViews>
    <workbookView xWindow="20370" yWindow="-120" windowWidth="29040" windowHeight="15840" tabRatio="839" xr2:uid="{00000000-000D-0000-FFFF-FFFF00000000}"/>
  </bookViews>
  <sheets>
    <sheet name="Convenciones de color" sheetId="12" r:id="rId1"/>
    <sheet name="Seguimiento Plan de Acción TR 1" sheetId="11" r:id="rId2"/>
  </sheets>
  <definedNames>
    <definedName name="_xlnm._FilterDatabase" localSheetId="1" hidden="1">'Seguimiento Plan de Acción TR 1'!$A$3:$S$333</definedName>
    <definedName name="_xlnm.Print_Area" localSheetId="1">'Seguimiento Plan de Acción TR 1'!$A$1:$T$333</definedName>
    <definedName name="_xlnm.Print_Titles" localSheetId="1">'Seguimiento Plan de Acción TR 1'!$3:$3</definedName>
    <definedName name="Z_0C4E3B15_B828_4253_80DF_1C930F5FC7EA_.wvu.FilterData" localSheetId="1" hidden="1">'Seguimiento Plan de Acción TR 1'!$A$3:$S$333</definedName>
    <definedName name="Z_19AD3EB2_D679_48BA_A52C_94D50EAE424F_.wvu.FilterData" localSheetId="1" hidden="1">'Seguimiento Plan de Acción TR 1'!$A$3:$S$333</definedName>
    <definedName name="Z_1F2D324F_AD71_4D3C_8E52_8D06443C5ECD_.wvu.FilterData" localSheetId="1" hidden="1">'Seguimiento Plan de Acción TR 1'!$A$3:$S$333</definedName>
    <definedName name="Z_210C768B_38E4_4D2C_8149_F4A32F21E0EE_.wvu.Cols" localSheetId="1" hidden="1">'Seguimiento Plan de Acción TR 1'!$K:$L</definedName>
    <definedName name="Z_210C768B_38E4_4D2C_8149_F4A32F21E0EE_.wvu.FilterData" localSheetId="1" hidden="1">'Seguimiento Plan de Acción TR 1'!$A$3:$S$333</definedName>
    <definedName name="Z_210C768B_38E4_4D2C_8149_F4A32F21E0EE_.wvu.PrintArea" localSheetId="1" hidden="1">'Seguimiento Plan de Acción TR 1'!$A$1:$L$333</definedName>
    <definedName name="Z_210C768B_38E4_4D2C_8149_F4A32F21E0EE_.wvu.PrintTitles" localSheetId="1" hidden="1">'Seguimiento Plan de Acción TR 1'!$3:$3</definedName>
    <definedName name="Z_210C768B_38E4_4D2C_8149_F4A32F21E0EE_.wvu.Rows" localSheetId="1" hidden="1">'Seguimiento Plan de Acción TR 1'!#REF!</definedName>
    <definedName name="Z_41BB6028_7984_42DF_9893_73ADF68B5878_.wvu.FilterData" localSheetId="1" hidden="1">'Seguimiento Plan de Acción TR 1'!$A$3:$S$333</definedName>
    <definedName name="Z_85D7DEF3_4168_4539_9E03_35993795635A_.wvu.Cols" localSheetId="1" hidden="1">'Seguimiento Plan de Acción TR 1'!$A:$B,'Seguimiento Plan de Acción TR 1'!$E:$F,'Seguimiento Plan de Acción TR 1'!$K:$L</definedName>
    <definedName name="Z_85D7DEF3_4168_4539_9E03_35993795635A_.wvu.FilterData" localSheetId="1" hidden="1">'Seguimiento Plan de Acción TR 1'!$A$3:$S$333</definedName>
    <definedName name="Z_85D7DEF3_4168_4539_9E03_35993795635A_.wvu.PrintArea" localSheetId="1" hidden="1">'Seguimiento Plan de Acción TR 1'!$A$1:$L$333</definedName>
    <definedName name="Z_85D7DEF3_4168_4539_9E03_35993795635A_.wvu.PrintTitles" localSheetId="1" hidden="1">'Seguimiento Plan de Acción TR 1'!$3:$3</definedName>
    <definedName name="Z_85D7DEF3_4168_4539_9E03_35993795635A_.wvu.Rows" localSheetId="1" hidden="1">'Seguimiento Plan de Acción TR 1'!#REF!</definedName>
    <definedName name="Z_9DBCB782_39B5_466D_A686_EB6262D16528_.wvu.FilterData" localSheetId="1" hidden="1">'Seguimiento Plan de Acción TR 1'!$A$3:$S$333</definedName>
    <definedName name="Z_A3F23D57_CC1E_4DF4_9DA8_CF538210FE4F_.wvu.FilterData" localSheetId="1" hidden="1">'Seguimiento Plan de Acción TR 1'!$A$3:$S$333</definedName>
    <definedName name="Z_B854DAB7_C232_40B9_8923_BB31D3B04925_.wvu.FilterData" localSheetId="1" hidden="1">'Seguimiento Plan de Acción TR 1'!$A$3:$S$333</definedName>
    <definedName name="Z_D7DA41A1_2E36_41DF_B1FF_4ACC1F9E5E8F_.wvu.FilterData" localSheetId="1" hidden="1">'Seguimiento Plan de Acción TR 1'!$A$3:$S$333</definedName>
    <definedName name="Z_F3FE2E25_EE6D_4DA3_9970_2EF847DD5D8E_.wvu.FilterData" localSheetId="1" hidden="1">'Seguimiento Plan de Acción TR 1'!$A$3:$S$333</definedName>
    <definedName name="Z_FB1E2891_2A33_44CA_9506_1229A0319D8A_.wvu.Cols" localSheetId="1" hidden="1">'Seguimiento Plan de Acción TR 1'!$A:$C,'Seguimiento Plan de Acción TR 1'!$F:$I,'Seguimiento Plan de Acción TR 1'!$K:$S</definedName>
    <definedName name="Z_FB1E2891_2A33_44CA_9506_1229A0319D8A_.wvu.FilterData" localSheetId="1" hidden="1">'Seguimiento Plan de Acción TR 1'!$A$3:$S$333</definedName>
    <definedName name="Z_FB1E2891_2A33_44CA_9506_1229A0319D8A_.wvu.PrintArea" localSheetId="1" hidden="1">'Seguimiento Plan de Acción TR 1'!$A$1:$L$333</definedName>
    <definedName name="Z_FB1E2891_2A33_44CA_9506_1229A0319D8A_.wvu.PrintTitles" localSheetId="1" hidden="1">'Seguimiento Plan de Acción TR 1'!$3:$3</definedName>
    <definedName name="Z_FB1E2891_2A33_44CA_9506_1229A0319D8A_.wvu.Rows" localSheetId="1" hidden="1">'Seguimiento Plan de Acción TR 1'!#REF!</definedName>
    <definedName name="Z_FE9D7E1F_30D6_427C_BF8F_CF4F784BAD91_.wvu.FilterData" localSheetId="1" hidden="1">'Seguimiento Plan de Acción TR 1'!$A$3:$S$333</definedName>
  </definedNames>
  <calcPr calcId="191029"/>
  <customWorkbookViews>
    <customWorkbookView name="cristian leonardo mendez ruiz - Vista personalizada" guid="{210C768B-38E4-4D2C-8149-F4A32F21E0EE}" autoUpdate="1" mergeInterval="5" personalView="1" maximized="1" xWindow="-8" yWindow="-8" windowWidth="1936" windowHeight="1056" tabRatio="839" activeSheetId="11"/>
    <customWorkbookView name="Tatiana Rodríguez Maldonado - Vista personalizada" guid="{85D7DEF3-4168-4539-9E03-35993795635A}" mergeInterval="0" personalView="1" maximized="1" xWindow="-8" yWindow="-8" windowWidth="1936" windowHeight="1056" tabRatio="839" activeSheetId="11"/>
    <customWorkbookView name="Parra Cristancho Sandra Patricia - Vista personalizada" guid="{FB1E2891-2A33-44CA-9506-1229A0319D8A}" mergeInterval="0" personalView="1" maximized="1" xWindow="-8" yWindow="-8" windowWidth="1936" windowHeight="1056" tabRatio="839" activeSheetId="11"/>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 i="11" l="1"/>
  <c r="Q4" i="11"/>
  <c r="P9" i="11"/>
  <c r="Q9" i="11"/>
  <c r="P14" i="11"/>
  <c r="Q14" i="11"/>
  <c r="P20" i="11"/>
  <c r="Q20" i="11"/>
  <c r="P27" i="11"/>
  <c r="Q27" i="11"/>
  <c r="P32" i="11"/>
  <c r="Q32" i="11"/>
  <c r="P36" i="11"/>
  <c r="P44" i="11"/>
  <c r="Q44" i="11"/>
  <c r="P47" i="11"/>
  <c r="P53" i="11"/>
  <c r="Q53" i="11"/>
  <c r="P56" i="11"/>
  <c r="Q56" i="11"/>
  <c r="P59" i="11"/>
  <c r="Q59" i="11"/>
  <c r="P64" i="11"/>
  <c r="Q64" i="11"/>
  <c r="P76" i="11"/>
  <c r="Q76" i="11"/>
  <c r="P81" i="11"/>
  <c r="P88" i="11"/>
  <c r="Q88" i="11"/>
  <c r="P92" i="11"/>
  <c r="Q92" i="11"/>
  <c r="P95" i="11"/>
  <c r="Q95" i="11"/>
  <c r="P97" i="11"/>
  <c r="Q97" i="11"/>
  <c r="P104" i="11"/>
  <c r="Q104" i="11"/>
  <c r="P108" i="11"/>
  <c r="Q108" i="11"/>
  <c r="P113" i="11"/>
  <c r="Q113" i="11"/>
  <c r="P122" i="11"/>
  <c r="Q122" i="11"/>
  <c r="P126" i="11"/>
  <c r="Q126" i="11"/>
  <c r="P129" i="11"/>
  <c r="Q129" i="11"/>
  <c r="P133" i="11"/>
  <c r="Q133" i="11"/>
  <c r="P140" i="11"/>
  <c r="Q140" i="11"/>
  <c r="P143" i="11"/>
  <c r="Q143" i="11"/>
  <c r="P146" i="11"/>
  <c r="Q146" i="11"/>
  <c r="P148" i="11"/>
  <c r="Q148" i="11"/>
  <c r="P151" i="11"/>
  <c r="Q151" i="11"/>
  <c r="P154" i="11"/>
  <c r="Q154" i="11"/>
  <c r="P156" i="11"/>
  <c r="Q156" i="11"/>
  <c r="P162" i="11"/>
  <c r="Q162" i="11"/>
  <c r="P166" i="11"/>
  <c r="Q166" i="11"/>
  <c r="P171" i="11"/>
  <c r="Q171" i="11"/>
  <c r="P173" i="11"/>
  <c r="Q173" i="11"/>
  <c r="P175" i="11"/>
  <c r="Q175" i="11"/>
  <c r="P179" i="11"/>
  <c r="Q179" i="11"/>
  <c r="P185" i="11"/>
  <c r="Q185" i="11"/>
  <c r="P197" i="11"/>
  <c r="P215" i="11"/>
  <c r="Q215" i="11"/>
  <c r="P220" i="11"/>
  <c r="Q220" i="11"/>
  <c r="P224" i="11"/>
  <c r="Q224" i="11"/>
  <c r="P232" i="11"/>
  <c r="Q232" i="11"/>
  <c r="P238" i="11"/>
  <c r="Q238" i="11"/>
  <c r="P243" i="11"/>
  <c r="Q243" i="11"/>
  <c r="P249" i="11"/>
  <c r="Q249" i="11"/>
  <c r="P256" i="11"/>
  <c r="Q256" i="11"/>
  <c r="P263" i="11"/>
  <c r="Q263" i="11"/>
  <c r="P269" i="11"/>
  <c r="Q269" i="11"/>
  <c r="P275" i="11"/>
  <c r="Q275" i="11"/>
  <c r="P277" i="11"/>
  <c r="Q277" i="11"/>
  <c r="P279" i="11"/>
  <c r="Q279" i="11"/>
  <c r="P281" i="11"/>
  <c r="Q281" i="11"/>
  <c r="P285" i="11"/>
  <c r="Q285" i="11"/>
  <c r="P289" i="11"/>
  <c r="Q289" i="11"/>
  <c r="P292" i="11"/>
  <c r="Q292" i="11"/>
  <c r="P295" i="11"/>
  <c r="P298" i="11"/>
  <c r="Q298" i="11"/>
  <c r="P302" i="11"/>
  <c r="P306" i="11"/>
  <c r="P308" i="11"/>
  <c r="Q308" i="11"/>
  <c r="P314" i="11"/>
  <c r="Q314" i="11"/>
  <c r="P316" i="11"/>
  <c r="Q316" i="11"/>
  <c r="P320" i="11"/>
  <c r="P322" i="11"/>
  <c r="Q322" i="11"/>
  <c r="P324" i="11"/>
  <c r="Q324" i="11"/>
  <c r="P327" i="11"/>
  <c r="Q327" i="11"/>
  <c r="P329" i="11"/>
  <c r="Q329" i="11"/>
  <c r="P331" i="11"/>
  <c r="Q331" i="11"/>
</calcChain>
</file>

<file path=xl/sharedStrings.xml><?xml version="1.0" encoding="utf-8"?>
<sst xmlns="http://schemas.openxmlformats.org/spreadsheetml/2006/main" count="1681" uniqueCount="860">
  <si>
    <t>AREA DE EFECTIVIDAD</t>
  </si>
  <si>
    <t>OBJETIVO ESTRATÉGICO</t>
  </si>
  <si>
    <t>ESTRATEGIA</t>
  </si>
  <si>
    <t>RESPONSABLE</t>
  </si>
  <si>
    <t>LÍNEA BASE</t>
  </si>
  <si>
    <t>PROCESO</t>
  </si>
  <si>
    <t>Elegir los métodos a aplicar</t>
  </si>
  <si>
    <t>No de prospecciones realizadas</t>
  </si>
  <si>
    <t>Plan de capacitación</t>
  </si>
  <si>
    <t>No de cuerpos recuperados</t>
  </si>
  <si>
    <t>4 cuerpos recuperados en el año 2019</t>
  </si>
  <si>
    <t>100% de procesos de identificación monitoreados en el año 2019</t>
  </si>
  <si>
    <t>Porcentaje de procesos de identificación monitoreados</t>
  </si>
  <si>
    <t>Conocer proceso de identificación del Instituto Nacional de Medicina Legal y Ciencias Forenses.</t>
  </si>
  <si>
    <t>Plan de monitoreo del proceso de identificación</t>
  </si>
  <si>
    <t>Subdirección Administrativa y Financiera</t>
  </si>
  <si>
    <t>Oficina Asesora de Comunicaciones y Pedagogía</t>
  </si>
  <si>
    <t>Disponibilidad de conocimiento y buenas prácticas</t>
  </si>
  <si>
    <t>% de ejecución del plan de estudios e investigaciones</t>
  </si>
  <si>
    <t>Oficina de Gestión del Conocimiento</t>
  </si>
  <si>
    <t>Solidez administrativa</t>
  </si>
  <si>
    <t>Secretaría General</t>
  </si>
  <si>
    <t>Cultura de transparencia</t>
  </si>
  <si>
    <t>Eficiencia presupuestal</t>
  </si>
  <si>
    <t>% recursos ejecutados</t>
  </si>
  <si>
    <t>90% recursos ejecutados a 31 de diciembre de 2019</t>
  </si>
  <si>
    <t>Disponibilidad de recursos técnicos y financieros</t>
  </si>
  <si>
    <t># de proyectos de cooperación internacional aprobados</t>
  </si>
  <si>
    <t>Cooperación internacional</t>
  </si>
  <si>
    <t>Eficiencia de proyectos de cooperación</t>
  </si>
  <si>
    <t>% de servidores capacitados</t>
  </si>
  <si>
    <t>Plan para uso y apropiación de herramientas colaborativas</t>
  </si>
  <si>
    <t>% activos de información asegurados</t>
  </si>
  <si>
    <t>100% de activos de información críticos asegurados</t>
  </si>
  <si>
    <t>Establecer marco de referencia</t>
  </si>
  <si>
    <t>% de disponibilidad de servicios TI</t>
  </si>
  <si>
    <t>97% de disponibilidad</t>
  </si>
  <si>
    <t>Identificar servicios de TI requeridos</t>
  </si>
  <si>
    <t>Identificar puntos de encuentro (eficiencia)</t>
  </si>
  <si>
    <t>Identificar campos de acción y responsables</t>
  </si>
  <si>
    <t>Realizar estudios técnicos</t>
  </si>
  <si>
    <t>Elaborar plan de necesidades</t>
  </si>
  <si>
    <t>Establecer prioridades</t>
  </si>
  <si>
    <t>Elaborar plan de adquisiciones</t>
  </si>
  <si>
    <t>Identificar líneas estratégicas</t>
  </si>
  <si>
    <t>100% Fase I del plan ejecutada</t>
  </si>
  <si>
    <t>Socializar beneficios</t>
  </si>
  <si>
    <t>Socializar avance y casos de éxito</t>
  </si>
  <si>
    <t>Medir avance</t>
  </si>
  <si>
    <t>Elaborar plan de implementación por fases</t>
  </si>
  <si>
    <t xml:space="preserve">Nuevas tecnologías de información </t>
  </si>
  <si>
    <t>2 herramientas de apoyo a la gestión de información identificadas y probadas</t>
  </si>
  <si>
    <t>Identificar necesidades de captura, procesamiento y análisis de información</t>
  </si>
  <si>
    <t>Diseñar y ejecutar pruebas de concepto</t>
  </si>
  <si>
    <t>Analizar resultados</t>
  </si>
  <si>
    <t>Seleccionar herramientas</t>
  </si>
  <si>
    <t>Sistema de seguimiento y evaluación de objetivos</t>
  </si>
  <si>
    <t>Acompañamiento técnico en la formulación de planes.</t>
  </si>
  <si>
    <t>Plan de trabajo</t>
  </si>
  <si>
    <t>100% instrumentos implementados en el 2019</t>
  </si>
  <si>
    <t>Mecanismos de obtención de información actualizada</t>
  </si>
  <si>
    <t>Metodología de rendición de cuentas</t>
  </si>
  <si>
    <t>Oficina Asesora de Planeación</t>
  </si>
  <si>
    <t>Identificar métodos de análisis y herramientas a utilizar por estudio</t>
  </si>
  <si>
    <t>% de servidores de la Unidad que utiliza herramientas colaborativas</t>
  </si>
  <si>
    <t>Establecer principios de uso de TIC.</t>
  </si>
  <si>
    <t>Subdirección de Gestión Humana</t>
  </si>
  <si>
    <t>FECHA DE INICIO
(DD-MM-AAAA)</t>
  </si>
  <si>
    <t>FECHA DE TERMINACIÓN
(DD-MM-AAAA)</t>
  </si>
  <si>
    <t>ACTIVIDADES (ACCIONES CLAVES)</t>
  </si>
  <si>
    <t xml:space="preserve">Implementar la herramienta de medición </t>
  </si>
  <si>
    <t xml:space="preserve">Estrategia de Cooperación Internacional </t>
  </si>
  <si>
    <t>Definir la estrategia de cooperación internacional de la UBPD</t>
  </si>
  <si>
    <t>Realizar acompañamiento para la formulación de proyectos a los equipos técnicos de la UBPD</t>
  </si>
  <si>
    <t xml:space="preserve">Presentar los proyectos </t>
  </si>
  <si>
    <t>80% de los recursos de cooperación internacional ejecutados al finalizar 2019</t>
  </si>
  <si>
    <t xml:space="preserve"># de acuerdos de cooperación técnica suscritos </t>
  </si>
  <si>
    <t xml:space="preserve">Plan de posicionamiento internacional </t>
  </si>
  <si>
    <t>Realizar el seguimiento a las acciones de mejora</t>
  </si>
  <si>
    <t>Realizar la socialización de la metodología</t>
  </si>
  <si>
    <t>% de instrumentos de rendición de cuentas implementados</t>
  </si>
  <si>
    <t>Diseñar los mecanismos de obtención de información</t>
  </si>
  <si>
    <t>Presentar de informes narrativos y financieros de proyecto</t>
  </si>
  <si>
    <t>Realizar seguimiento a la implementación de propuestas de ajuste</t>
  </si>
  <si>
    <t>Plan de utilización de bienes y servicios</t>
  </si>
  <si>
    <t xml:space="preserve">Elaborar plan seguridad informática </t>
  </si>
  <si>
    <t xml:space="preserve">Implementar plan seguridad informática </t>
  </si>
  <si>
    <t>Estrategia y Gobierno de TI efectivo</t>
  </si>
  <si>
    <t>% de ejecución del plan de implementación</t>
  </si>
  <si>
    <t>Plan de implementación modelo de estrategia y gobierno de TI</t>
  </si>
  <si>
    <t>Implementar primera fase del plan</t>
  </si>
  <si>
    <t>No. de herramientas probadas</t>
  </si>
  <si>
    <t>Realizar Talleres</t>
  </si>
  <si>
    <t>Elaborar instrumento para identificar necesidades</t>
  </si>
  <si>
    <t>31/03/2019</t>
  </si>
  <si>
    <t>30/06/2019</t>
  </si>
  <si>
    <t>Realizar las prospecciones</t>
  </si>
  <si>
    <t>31/12/2019</t>
  </si>
  <si>
    <t>Diagnosticar el conocimiento de los servidores</t>
  </si>
  <si>
    <t>Revisar el estado del arte en la prospección.</t>
  </si>
  <si>
    <t>Realizar reuniones con funcionarios UBPD para la realización del protocolo.</t>
  </si>
  <si>
    <t>Realizar las recuperaciones</t>
  </si>
  <si>
    <t>Realizar reuniones de funcionarios UBPD para la realización del protocolo.</t>
  </si>
  <si>
    <t>Elaborar el plan de recuperación evaluando y seleccionando el método.</t>
  </si>
  <si>
    <t>Ejecutar el plan de recuperación</t>
  </si>
  <si>
    <t>Establecer compromisos con el Instituto Nacional de Medicina Legal y Ciencias Forenses.</t>
  </si>
  <si>
    <t>Diseñar el procedimiento de monitoreo del proceso de identificación</t>
  </si>
  <si>
    <t>Implementar el procedimiento de monitoreo del proceso de identificación</t>
  </si>
  <si>
    <t>Validar las identificaciones</t>
  </si>
  <si>
    <t>No de acciones de impulso para la identificación</t>
  </si>
  <si>
    <t>Establecer una efectiva coordinación interinstitucional y con organizaciones de la sociedad civil, a fin de implementar acciones humanitarias y extrajudiciales de búsqueda de personas dadas por desaparecidas</t>
  </si>
  <si>
    <t>Lograr una efectiva gestión institucional que promueva el cumplimiento del mandato misional a través del desarrollo de procesos eficientes, transparentes y oportunos</t>
  </si>
  <si>
    <t>Consolidar metodologías de búsqueda humanitaria y extrajudicial de personas dadas por desaparecidas para el Estado colombiano, incorporando enfoques territorial, diferencial, étnico y de género</t>
  </si>
  <si>
    <t>Consolidar procesos participativos de búsqueda de personas desaparecidas, reconociendo las capacidades y necesidades de las víctimas, sus organizaciones y los pueblos étnicos</t>
  </si>
  <si>
    <t>Contribuir a la satisfacción de los derechos a la verdad y a la reparación de las víctimas, a través de la búsqueda, localización y, en los casos que sea posible, la recuperación, identificación y entrega digna o reencuentro</t>
  </si>
  <si>
    <t>Formular proyecto con algunas instituciones y organizaciones de acuerdo con necesidades urgentes de la UBPD.</t>
  </si>
  <si>
    <t>Elaborar modelo conceptual de registro y sistematización de los datos geográficos.</t>
  </si>
  <si>
    <t>Recolectar cartografía base y catastral.</t>
  </si>
  <si>
    <t>Construir capas de información geográfica útiles para la caracterización de sitios de desaparición de personas y disposición de cuerpos.</t>
  </si>
  <si>
    <t>Socializar el sistema de gestión para su implementación</t>
  </si>
  <si>
    <t>50% del sistema de gestión diseñado e implementado en el 2019</t>
  </si>
  <si>
    <t>Presentar alertas, propuestas de acciones de mejora e informes.</t>
  </si>
  <si>
    <t xml:space="preserve">% de ejecución en los proyectos de Inversión </t>
  </si>
  <si>
    <t xml:space="preserve">Acompañar la programación de recursos en los proyectos de inversión </t>
  </si>
  <si>
    <t>Implementar los mecanismos de obtención de Información.</t>
  </si>
  <si>
    <t>31/09/2019</t>
  </si>
  <si>
    <t xml:space="preserve">% de las actuaciones administrativas publicadas </t>
  </si>
  <si>
    <t>Organización Administrativa de la Planta de Personal.</t>
  </si>
  <si>
    <t>Emitir los actos administrativos para la consolidación de los grupos internos de trabajo</t>
  </si>
  <si>
    <t xml:space="preserve">Planes de Implementación </t>
  </si>
  <si>
    <t>01/02/219</t>
  </si>
  <si>
    <t xml:space="preserve">100% de las actuaciones administrativas publicadas </t>
  </si>
  <si>
    <t>Publicar los actos administrativos de carácter general</t>
  </si>
  <si>
    <t>Publicar los procesos de selección de personal</t>
  </si>
  <si>
    <t>Tablero de Control</t>
  </si>
  <si>
    <t>Definir metas de ejecución presupuestal</t>
  </si>
  <si>
    <t xml:space="preserve">Diseñar el tablero de control </t>
  </si>
  <si>
    <t>Realizar seguimiento y generar alertas</t>
  </si>
  <si>
    <t>Indice del PAC no utilizado</t>
  </si>
  <si>
    <t xml:space="preserve">Plan del servicio al ciudadano </t>
  </si>
  <si>
    <t>Bienes y servicios disponibles</t>
  </si>
  <si>
    <t xml:space="preserve">Procesos Financieros eficientes </t>
  </si>
  <si>
    <t>Servicio efectivo al ciudadano</t>
  </si>
  <si>
    <t>Información documental disponible</t>
  </si>
  <si>
    <t>Expedir el código de integridad e iniciar las actividades de socialización</t>
  </si>
  <si>
    <t>% de avance en el diseño e implementación del Sistema de Control Interno</t>
  </si>
  <si>
    <t>Oficina de Control Interno</t>
  </si>
  <si>
    <t>Sistema de Control Interno implementado</t>
  </si>
  <si>
    <t>Establecer las medidas a realizar para la mitigación de los riesgos antijurídicos. La medida hace referencia a (qué hacer).</t>
  </si>
  <si>
    <t>Determinar el mecanismo idóneo para hacer efectiva la medida. El mecanismo se refiere a (cómo hacerlo).</t>
  </si>
  <si>
    <t>Oficina Asesora Jurídica</t>
  </si>
  <si>
    <t>Realizar priorización del riesgo(s) que va a ser objeto del plan de acción.</t>
  </si>
  <si>
    <t>Realizar la formulación de indicadores de gestión, resultado e impacto de la Política de Prevención.</t>
  </si>
  <si>
    <t xml:space="preserve">Realizar los seguimientos de ley </t>
  </si>
  <si>
    <t>Concertar con la CEV una ruta de intercambio de información</t>
  </si>
  <si>
    <t xml:space="preserve">Elaborar primera versión de protocolo de intercambio de información. </t>
  </si>
  <si>
    <t>% de avance en el diseño e implementación de los mecanismos de planeación y seguimiento a la operación misional de las áreas a cargo de la subdirección técnica y territorial</t>
  </si>
  <si>
    <t>31//12/2019</t>
  </si>
  <si>
    <t xml:space="preserve">% de avance en la conformación de equipos territoriales de la UBPD. </t>
  </si>
  <si>
    <t>% de avance en la formulación participativa de documento sobre enfoque territorial de la UBPD</t>
  </si>
  <si>
    <t>Plan Estratégico de Comunicaciones y Pedagogía</t>
  </si>
  <si>
    <t>Desarrollar los contenidos, diseñar, diagramar, imprimir y difundir las piezas impresas de la Oficina Asesora de Comunicaciones y Pedagogía.</t>
  </si>
  <si>
    <t>Protocolo intercambio de información CEV -UBPD diseñado</t>
  </si>
  <si>
    <t xml:space="preserve">Plan operativo de las áreas misionales a cargo de la subdirección. </t>
  </si>
  <si>
    <t xml:space="preserve">Mecanismos para la aprobación de planes regionales de búsqueda </t>
  </si>
  <si>
    <t>30-06-2019</t>
  </si>
  <si>
    <t xml:space="preserve">Reencuentros que incorporan enfoques diferenciales, género y psicosocial </t>
  </si>
  <si>
    <t>Diseñar lineamientos de reencuentros con enfoques diferenciales, género y psicosocial</t>
  </si>
  <si>
    <t xml:space="preserve">Entregas dignas que incorporan enfoques diferenciales, género y psicosocial </t>
  </si>
  <si>
    <t>Diseñar lineamientos de entregas dignas con enfoques diferenciales, género y psicosocial</t>
  </si>
  <si>
    <t>3 proyectos de cooperación financiera aprobados a diciembre de 2019</t>
  </si>
  <si>
    <t xml:space="preserve">4 acuerdos de cooperación técnica suscritos </t>
  </si>
  <si>
    <t>Realizar seguimiento de los compromisos adquiridos durante las giras.</t>
  </si>
  <si>
    <t>Realizar firmas de memorandum o acuerdos de entendimiento para asistencia técnica con organismos internacionales.</t>
  </si>
  <si>
    <t xml:space="preserve">Identificar herramientas de seguimiento y evaluación de proyectos </t>
  </si>
  <si>
    <t>Información disponible y segura para la búsqueda</t>
  </si>
  <si>
    <t xml:space="preserve">Protección y confidencialidad de la información. </t>
  </si>
  <si>
    <t xml:space="preserve">Diseñar protocolos para garantizar la protección y confidencialidad de la información. </t>
  </si>
  <si>
    <t>Diseñar Plan de Monitoreo.</t>
  </si>
  <si>
    <t xml:space="preserve">Inventario y organización de información de otras instituciones y de organizaciones. </t>
  </si>
  <si>
    <t>Gestionar y formalizar acceso a la información de otras instituciones y organizaciones.</t>
  </si>
  <si>
    <t xml:space="preserve">Plan Nacional de Búsqueda formulado </t>
  </si>
  <si>
    <t>1 Plan Nacional de Búsqueda formulado</t>
  </si>
  <si>
    <t xml:space="preserve">Elaborar documento con análisis de información disponible de mapeos nacionales de desapariciones ocurridas en el contexto y en razón del conflicto armado. </t>
  </si>
  <si>
    <t>Sistematizar insumos escritos realizados por las organizaciones</t>
  </si>
  <si>
    <t>Encuentros con autoridades de pueblos étnicos sobre Plan Nacional de Búsqueda</t>
  </si>
  <si>
    <t>Preparar y realizar 3 encuentros con autoridades de pueblos étnicos sobre Plan Nacional de Búsqueda.</t>
  </si>
  <si>
    <t>Realizar memorias de 3 encuentros con autoridades de pueblos étnicos sobre Plan Nacional de Búsqueda</t>
  </si>
  <si>
    <t>Redactar propuesta de Plan Nacional de Búsqueda y ponerlo en consideración de Direcciones Técnicas, Subdirección General y Dirección General</t>
  </si>
  <si>
    <t>Incorporar ajustes a propuesta de Plan Nacional de Búsqueda y entregar a Dirección General</t>
  </si>
  <si>
    <t>% de información sistematizada.</t>
  </si>
  <si>
    <t xml:space="preserve">Diseñar herramientas de recolección de información primaria. </t>
  </si>
  <si>
    <t xml:space="preserve">Implementar herramientas de recolección de información primaria. </t>
  </si>
  <si>
    <t>Subdirección de Gestión de la Información para la Búsqueda</t>
  </si>
  <si>
    <t xml:space="preserve">Elaborar diagnóstico sobre calidad de información disponible en bases de datos de otras instituciones. </t>
  </si>
  <si>
    <t>Elaborar propuesta conceptual de variables (modelo entidad-relación) para sistema de información.</t>
  </si>
  <si>
    <t xml:space="preserve">Registrar la información primaria y secundaria recibida por la UBPD en los instrumentos diseñados. </t>
  </si>
  <si>
    <t xml:space="preserve">Realizar control de calidad de los registros de información primaria y secundaria. </t>
  </si>
  <si>
    <t>31/12/20019</t>
  </si>
  <si>
    <t xml:space="preserve"># de documentos sobre el universo de personas dadas por desaparecidas en el contexto y en razón del conflicto armado elaborados. </t>
  </si>
  <si>
    <t>2 documentos sobre el universo de personas dadas por desaparecidas en el contexto y en razón del conflicto armado elaborados en doce meses.</t>
  </si>
  <si>
    <t xml:space="preserve">Elaborar propuesta de metodología a partir de sistematizaciones realizadas por otras instituciones y organizaciones. </t>
  </si>
  <si>
    <t xml:space="preserve">Revisar y ajustar metodología. </t>
  </si>
  <si>
    <t xml:space="preserve">Valorar subregistro de información. </t>
  </si>
  <si>
    <t xml:space="preserve">Elaborar documento de avance sobre el establecimiento del universo de personas dadas por desaparecidas en el contexto y en razón del conflicto armado. </t>
  </si>
  <si>
    <t>1/11/20019</t>
  </si>
  <si>
    <t xml:space="preserve"># de documentos sobre el registro nacional de fosas, cementerios ilegales y sepulturas elaborados. </t>
  </si>
  <si>
    <t xml:space="preserve">1 documento sobre el registro nacional de fosas, cementerios ilegales y sepulturas elaborado. </t>
  </si>
  <si>
    <t xml:space="preserve">Elaborar propuesta metodológica para la elaboración del Registro Nacional de Fosas, Cementerios ilegales y Sepulturas. </t>
  </si>
  <si>
    <t xml:space="preserve">Planes regionales de búsqueda
</t>
  </si>
  <si>
    <t>Guía metodológica de investigación para la búsqueda</t>
  </si>
  <si>
    <t xml:space="preserve">Elaborar documentos de alistamiento y entregar a Subdirección General Técnica y Territorial. </t>
  </si>
  <si>
    <t xml:space="preserve">Socialización de documentos de alistamiento con actores clave. </t>
  </si>
  <si>
    <t>Organizar información disponible para identificar líneas de investigación para la búsqueda.</t>
  </si>
  <si>
    <t xml:space="preserve">Analizar información disponible para proponer rutas de investigación para la búsqueda. </t>
  </si>
  <si>
    <t>Localización para la búsqueda.</t>
  </si>
  <si>
    <t xml:space="preserve">Complementar información para establecer hipótesis de localización para la búsqueda. </t>
  </si>
  <si>
    <t xml:space="preserve">Formular planes regionales de búsqueda con hipótesis de localización. </t>
  </si>
  <si>
    <t xml:space="preserve">Diseño de instrumento para caracterización de actores territoriales clave para la labor de la UBPD en territorio. </t>
  </si>
  <si>
    <t xml:space="preserve">Realizar encuentros o participar de espacios informativos y pedagógicos sobre el mandato de la UBPD. </t>
  </si>
  <si>
    <t>Redactar documento mensual de contexto y situación de riesgo territorial siguiendo las orientaciones del asesor de protección de la UBPD</t>
  </si>
  <si>
    <t>Plan de mitigación del riesgo antijurídico</t>
  </si>
  <si>
    <t>Remitir la Política de Prevención a la Agencia Nacional de Defensa Jurídica del Estado - ANDJE para aprobación metodológica.</t>
  </si>
  <si>
    <t>Identificar necesidades de información al interior de la UBPD relacionadas con el mandato de la CEV</t>
  </si>
  <si>
    <t>Realizar seguimiento y retroalimentación a la gestión de las áreas misionales</t>
  </si>
  <si>
    <t xml:space="preserve">Identificación de riesgos e implementación de acciones de mejora en la gestión de las áreas misionales </t>
  </si>
  <si>
    <t>Diseñar el esquema de funcionamiento y los planes de acción de las territoriales de la UBPD</t>
  </si>
  <si>
    <t>Definir focalización territorial de la UBPD</t>
  </si>
  <si>
    <t>Acompañar el proceso de adecuación de las sedes territoriales de la UBPD</t>
  </si>
  <si>
    <t xml:space="preserve">Realizar seguimiento y retroalimentación a la gestión de las territoriales de la UBPD. </t>
  </si>
  <si>
    <t>Plan operativo para la conformación, funcionamiento y seguimiento de las sedes territoriales de la UBPD</t>
  </si>
  <si>
    <t>% de avance en la construcción de protocolo de intercambio de información con la Comisión de Esclarecimiento de la Verdad - CEV</t>
  </si>
  <si>
    <t xml:space="preserve">Realizar asesorías a familias o personas sobre el mandato de la UBPD, de acuerdo a los lineamientos de la dirección de participación. </t>
  </si>
  <si>
    <t xml:space="preserve">Acompañar el proceso de devolución de información sobre su caso a familias o personas que han participado en procesos de búsqueda con la UBPD. </t>
  </si>
  <si>
    <t xml:space="preserve">Diseñar metodología de los espacios colectivos en coordinación con la dirección de participación de la UBPD. </t>
  </si>
  <si>
    <t>Convocar a familiares o personas participantes del proceso</t>
  </si>
  <si>
    <t>Prospecciones con instituciones que posean tecnología</t>
  </si>
  <si>
    <t>Recuperaciones con instituciones que posean tecnología</t>
  </si>
  <si>
    <t>Revisar el estado del arte en la recuperación.</t>
  </si>
  <si>
    <t>Redactar el protocolo de recuperación.</t>
  </si>
  <si>
    <t>Socializar el protocolo de recuperación.</t>
  </si>
  <si>
    <t xml:space="preserve">Proceso de identificación con el Instituto Nacional de Medicina Legal y Ciencias Forenses revisado </t>
  </si>
  <si>
    <t>Principio de publicidad aplicado</t>
  </si>
  <si>
    <t>Evaluar los mecanismos adoptados</t>
  </si>
  <si>
    <t>90% de la ejecución presupuestal de los recursos de Inversión</t>
  </si>
  <si>
    <t xml:space="preserve">Realizar los encuentros colectivos en coordinación con la dirección de participación de la UBPD. </t>
  </si>
  <si>
    <t>Realizar retroalimentación al proceso de documentación y a la información recolectada en cada caso</t>
  </si>
  <si>
    <t xml:space="preserve">Realizar el proceso de devolución de información sobre su caso a familias o personas que han participado en procesos de búsqueda con la UBPD. </t>
  </si>
  <si>
    <t>3 métodos de prospección valorados en el año 2019</t>
  </si>
  <si>
    <t>Elaborar el protocolo de prospección.</t>
  </si>
  <si>
    <t>Socializar el protocolo de prospección.</t>
  </si>
  <si>
    <t>No. De métodos de Recuperación valorados</t>
  </si>
  <si>
    <t>3 métodos de recuperación valorados en 2019</t>
  </si>
  <si>
    <t>100 % de Grupos internos de trabajo consolidados</t>
  </si>
  <si>
    <t>% de Grupos internos de trabajo consolidados</t>
  </si>
  <si>
    <t xml:space="preserve">Asignar la coordinación mediante actos administrativos individuales </t>
  </si>
  <si>
    <t>Realizar campañas de sensibilización sobre el fomento del autocontrol</t>
  </si>
  <si>
    <t xml:space="preserve">Evaluar las dependencias en la implementación del sistema. </t>
  </si>
  <si>
    <t>Presentar informes de ley, competencia de la Oficina de Control Interno</t>
  </si>
  <si>
    <t xml:space="preserve">Código de integridad </t>
  </si>
  <si>
    <t>Sistema de Seguridad y Salud en el trabajo</t>
  </si>
  <si>
    <t xml:space="preserve">Formular e implementar el sistema de seguridad y salud en el trabajo </t>
  </si>
  <si>
    <t xml:space="preserve"> Necesidades de estudios e investigaciones con mirada transversal en la UBPD</t>
  </si>
  <si>
    <t xml:space="preserve">Implementar el instrumento </t>
  </si>
  <si>
    <t xml:space="preserve">Plan de trabajo por investigación/estudio </t>
  </si>
  <si>
    <t>Elaborar plan de trabajo detallado por estudio</t>
  </si>
  <si>
    <t>Hacer seguimiento a los planes detallados de estudio</t>
  </si>
  <si>
    <t>Acciones de Pedagogía y Comunicación Estratégica externa</t>
  </si>
  <si>
    <t>No. de herramientas de comunicación interna</t>
  </si>
  <si>
    <t>Construir la Política Institucional de Comunicaciones y Pedagogía</t>
  </si>
  <si>
    <t>4 herramientas de comunicación interna</t>
  </si>
  <si>
    <t>Estrategia de Cultura Institucional</t>
  </si>
  <si>
    <t>Instalar y actualizar periódicamente la cartelera de las sedes de la UBPD</t>
  </si>
  <si>
    <t xml:space="preserve">Compartir periódicamente información de interés para los servidores de la UBPD a través del correo electrónico. </t>
  </si>
  <si>
    <t>Herramientas de Planeación disponibles</t>
  </si>
  <si>
    <t>Sistema de Gestión implementado</t>
  </si>
  <si>
    <t xml:space="preserve"> Proyectos de inversión</t>
  </si>
  <si>
    <t>Transparencia institucional</t>
  </si>
  <si>
    <t xml:space="preserve">Temas de formación necesarios para el personal de la UBPD </t>
  </si>
  <si>
    <t>31/03/21019</t>
  </si>
  <si>
    <t>01/04/219</t>
  </si>
  <si>
    <t>12 prospecciones realizadas en el año 2019</t>
  </si>
  <si>
    <t>Casos con mayor facilidad de prospección</t>
  </si>
  <si>
    <t>Temas de formación necesarios para el personal de la UBPD encargado</t>
  </si>
  <si>
    <t>Solicitar el plan de formación</t>
  </si>
  <si>
    <t>Casos con mayor probabilidad de recuperación</t>
  </si>
  <si>
    <t>Analizar la información de los casos revisados en la prueba piloto</t>
  </si>
  <si>
    <t>Proponer acciones para impulsar la identitificación de los casos revisados en la prueba piloto</t>
  </si>
  <si>
    <t>Coordinar el alistamiento requerido para el funcionamiento de las áreas misionales a cargo de la subdirección</t>
  </si>
  <si>
    <t>Diseñar e implementar proceso de alistamiento para los equipos territoriales de la UBPD</t>
  </si>
  <si>
    <t xml:space="preserve">Coordinar con el asesor definido para tal fin, la implementación de esquemas de protección para los equipos territoriales, de las familias y personas participantes del proceso con la UBPD. </t>
  </si>
  <si>
    <t xml:space="preserve">Formulación de Plan Nacional de Búsqueda </t>
  </si>
  <si>
    <t>Mecanismos de Articulación Interinstitucional.</t>
  </si>
  <si>
    <t>Plan Nacional de Búsqueda.</t>
  </si>
  <si>
    <t>Consolidación territorial para la búsqueda</t>
  </si>
  <si>
    <t>Interlocución Territorial</t>
  </si>
  <si>
    <t>Consolidación territorial para la Búsqueda</t>
  </si>
  <si>
    <t>Información Territorial Disponible</t>
  </si>
  <si>
    <t># de documentos con insumos sobre contexto y situación de riesgo territorial elaborados, siguiendo las orientaciones del asesor de protección de la UBPD</t>
  </si>
  <si>
    <t>Participar de los escenarios de alistamiento dispuestos por la UBPD</t>
  </si>
  <si>
    <t xml:space="preserve">Apoyo al proceso de documentación de fuentes territoriales </t>
  </si>
  <si>
    <t>Apoyo al proceso de documentación de información para la elaboración e implementación de planes regionales de búsqueda</t>
  </si>
  <si>
    <t>Conformación de un Comité Internacional de apoyo a la UBPD</t>
  </si>
  <si>
    <t>Evaluar la estrategia de construcción de una red de apoyo con organizaciones de la sociedad civil.</t>
  </si>
  <si>
    <t>Emitir lineamientos para una efectiva programación del Plan Anual de Caja -PAC</t>
  </si>
  <si>
    <t>Diseñar el Plan Institucional de Gestión Ambiental.</t>
  </si>
  <si>
    <t>Desarrollar habilidades para el uso de herramientas colaborativas</t>
  </si>
  <si>
    <t xml:space="preserve">Mesa de trabajo con otras dependencias para impulsar el uso y apropiación </t>
  </si>
  <si>
    <t>Marco de referencia y buenas prácticas</t>
  </si>
  <si>
    <t>Elaborar el PETI</t>
  </si>
  <si>
    <t xml:space="preserve">Revisar información disponible (bibliografía, información institucional pública y listados de casos entregados a la UBPD) sobre mapeos nacionales de desapariciones ocurridas en el contexto y en razón del conflicto armado. </t>
  </si>
  <si>
    <t>Encuentros con sociedad civil para recolección de insumos para Plan Nacional de Búsqueda</t>
  </si>
  <si>
    <t>Propuesta Plan Nacional de Búsqueda</t>
  </si>
  <si>
    <t>Entregar insumos a la Subdirección Técnica y Territorial para la elaboración de lineamientos para la construcción del Plan Nacional de Búsqueda</t>
  </si>
  <si>
    <t>Incorporar lineamientos de la Subdirección Técnica y Territorial a la construcción de la propuesta del Plan Nacional de Búsqueda</t>
  </si>
  <si>
    <t>Herramientas de recolección de información</t>
  </si>
  <si>
    <t>Variables para sistematización de información.</t>
  </si>
  <si>
    <t>Repositorio central de información</t>
  </si>
  <si>
    <t>Sistema de información geográfica</t>
  </si>
  <si>
    <t>Capítulo especial del Registro Nacional de Desaparecidos</t>
  </si>
  <si>
    <t>Coordinar acciones con el Instituto Nacional de Medicina Legal y Ciencias Forenses para la creación del capítulo especial del Registro Nacional de Desaparecidos</t>
  </si>
  <si>
    <t>Reglas para la interoperabilidad e inclusión de información en el Registro Único de Víctimas</t>
  </si>
  <si>
    <t>Coordinar acciones con la Unidad para la Atención y Reparación Integral a las Víctimas (UARIV) para el establecimiento de reglas para la interoperabilidad en el Registro Único de Víctimas</t>
  </si>
  <si>
    <t>Establecer reglas para la interoperabilidad en el Registro Único de Víctimas</t>
  </si>
  <si>
    <t>Diseñar mecanismos automatizados de intercambio de información entre la UBPD y la UARIV</t>
  </si>
  <si>
    <t>Metodología para el establecimiento del universo de personas dadas por desaparecidas en el contexto y en razón del conflicto armado.</t>
  </si>
  <si>
    <t xml:space="preserve">Universo de personas dadas por desaparecidas en el contexto y en razón del conflicto armado. </t>
  </si>
  <si>
    <t>Metodología para el Registro Nacional de Fosas, Cementerios ilegales y Sepulturas.</t>
  </si>
  <si>
    <t># planes con hipótesis de localización</t>
  </si>
  <si>
    <t xml:space="preserve">8 planes con hipótesis de localización durante el año 2019 </t>
  </si>
  <si>
    <t xml:space="preserve">Planes de investigación para la búsqueda </t>
  </si>
  <si>
    <t>Métodos de prospección adecuados</t>
  </si>
  <si>
    <t>Métodos de recuperación adecuados</t>
  </si>
  <si>
    <t>Calidad del proceso de identificación de los cuerpos recuperados por la UBPD</t>
  </si>
  <si>
    <t>Casos Enrutados.</t>
  </si>
  <si>
    <t>Productividad digital</t>
  </si>
  <si>
    <t>Seguridad informática</t>
  </si>
  <si>
    <t>Disponibilidad de servicios TI</t>
  </si>
  <si>
    <t xml:space="preserve">Subdirección General Técnica y Territorial - 
Coordinación regional </t>
  </si>
  <si>
    <t>Subdirección General Técnica y Territorial - 
Equipos territoriales</t>
  </si>
  <si>
    <t>100% de avance en el diseño e implementación de los mecanismos de planeación y seguimiento a la operación misional de las áreas a cargo de la subdirección técnica y territorial</t>
  </si>
  <si>
    <t>Diseñar sistema de seguimiento y evaluación</t>
  </si>
  <si>
    <t>Implementar sistema de seguimiento y evaluación</t>
  </si>
  <si>
    <t>Diseñar metodología para la elaboración de planes</t>
  </si>
  <si>
    <t>Realizar acompañamiento en la formulación de planes</t>
  </si>
  <si>
    <t>Revisar la ejecución de recursos y el cumplimiento de metas para generar las alertas correspondientes al avance presentado.</t>
  </si>
  <si>
    <t xml:space="preserve">Realizar monitoreos de protección y confidencialidad de la información. </t>
  </si>
  <si>
    <t># de documentos con lineamientos de participación, enfoques diferenciales, género y psicosocial elaborados</t>
  </si>
  <si>
    <t>Eficiente programación del PAC</t>
  </si>
  <si>
    <t>Cooperación internacional y alianzas</t>
  </si>
  <si>
    <t>No aplica</t>
  </si>
  <si>
    <t>Gestión del Conocimiento</t>
  </si>
  <si>
    <t>Gestión de Tecnologías de la Información y Comunicaciones</t>
  </si>
  <si>
    <t>Comunicación estratégica y pedagogía</t>
  </si>
  <si>
    <t>Direccionamiento y Planeación Estratégica</t>
  </si>
  <si>
    <t xml:space="preserve"> Política de Fortalecimiento organizacional y simplificación de procesos</t>
  </si>
  <si>
    <t>Política de Gestión Presupuestal y Eficiencia del Gasto Público</t>
  </si>
  <si>
    <t>Política de Planeación institucional</t>
  </si>
  <si>
    <t xml:space="preserve">Política de Integridad - Plan Anticorrupción y de Atención al Ciudadano </t>
  </si>
  <si>
    <t xml:space="preserve">Seguimiento, evaluación y control a la gestión
</t>
  </si>
  <si>
    <t>Política de control interno</t>
  </si>
  <si>
    <t xml:space="preserve">Gestión jurídica
</t>
  </si>
  <si>
    <t>Política de defensa jurídica</t>
  </si>
  <si>
    <t xml:space="preserve">Coordinación interinstitucional
</t>
  </si>
  <si>
    <t>Implementación de acciones humanitarias de búsqueda</t>
  </si>
  <si>
    <t>Direccionamiento y planeación estratégica</t>
  </si>
  <si>
    <t>Coordinación interinstitucional</t>
  </si>
  <si>
    <t>Participación (Interlocución e interacción permanente) de las familias y/o pueblos étnicos a los que pertenecen las víctimas en los procesos de búsqueda</t>
  </si>
  <si>
    <t xml:space="preserve">Gestión de protección de las víctimas y declarantes
</t>
  </si>
  <si>
    <t>Implementación de acciones humanitarias de búsqueda
(Recolección, análisis y contexto de la información y localización)</t>
  </si>
  <si>
    <t xml:space="preserve">Implementación de acciones humanitarias de búsqueda
(Contacto con personas vivas, o prospección y recuperación de cuerpos)
</t>
  </si>
  <si>
    <t>Implementación de acciones humanitarias de búsqueda
(Contacto con personas vivas, o prospección y recuperación de cuerpos)</t>
  </si>
  <si>
    <t>Implementación de acciones humanitarias de búsqueda
(Identificación)</t>
  </si>
  <si>
    <t>Implementación de acciones humanitarias de búsqueda (Entrega Digna o Reencuentro)</t>
  </si>
  <si>
    <t>Gestión humana</t>
  </si>
  <si>
    <t>Política de Talento Humano</t>
  </si>
  <si>
    <t xml:space="preserve"> -Servicio al ciudadano
 - Gestión humana
- Gestión documental</t>
  </si>
  <si>
    <t>Política de Transparencia, acceso a la información y lucha anticorrupción</t>
  </si>
  <si>
    <t xml:space="preserve">Política de Gestión presupuestal y eficiencia del gasto público </t>
  </si>
  <si>
    <t>Gestión administrativa y financiera</t>
  </si>
  <si>
    <t xml:space="preserve"> - Gestión contractual
- Gestión de talento humano</t>
  </si>
  <si>
    <t>POLÍTICA
DE GESTIÓN Y DESEMPEÑO</t>
  </si>
  <si>
    <t>Política Planeación institucional</t>
  </si>
  <si>
    <t>Política de servicio al ciudadano</t>
  </si>
  <si>
    <t>Servicio al ciudadano</t>
  </si>
  <si>
    <t>Política de Fortalecimiento organizacional y simplificación de procesos</t>
  </si>
  <si>
    <t>Política de gestión documental</t>
  </si>
  <si>
    <t>Gestión documental</t>
  </si>
  <si>
    <t>Política de gestión humana</t>
  </si>
  <si>
    <t>Política de Integridad</t>
  </si>
  <si>
    <t>Política de gestión del conocimiento y la innovación</t>
  </si>
  <si>
    <t xml:space="preserve">Política de Seguridad Digital </t>
  </si>
  <si>
    <t>Política de Gobierno Digital, antes Gobierno en Línea</t>
  </si>
  <si>
    <t xml:space="preserve"> Política de Gobierno Digital, antes Gobierno en Línea
 </t>
  </si>
  <si>
    <t xml:space="preserve"> Política de Gobierno Digital, antes Gobierno en Línea</t>
  </si>
  <si>
    <t>Política de Seguimiento y evaluación del desempeño institucional</t>
  </si>
  <si>
    <t xml:space="preserve">Implementación de acciones humanitarias de búsqueda
</t>
  </si>
  <si>
    <t>Control Interno - Información y Comunicación</t>
  </si>
  <si>
    <t>1 Accion de Impulso implementada para la identificación</t>
  </si>
  <si>
    <t>1 documento de política de prevención del daño antijurídico</t>
  </si>
  <si>
    <t>Herramientas de medición del clima laboral implementada</t>
  </si>
  <si>
    <t>1 Herramienta de medición del clima laboral Implementada</t>
  </si>
  <si>
    <t xml:space="preserve">Diseñar mecanismos automatizados de intercambio de información entre la UBPD y el INMLCF </t>
  </si>
  <si>
    <t>Definir parámetros de estructura del capítulo especial del Registro Nacional de Desaparecidos teniendo en cuenta los enfoques diferenciales</t>
  </si>
  <si>
    <t>Fortalecimiento del conocimiento en la UBPD</t>
  </si>
  <si>
    <t>Diseñar la Estrategia de Gestión de Conocimiento</t>
  </si>
  <si>
    <t>Diseño del plan de acción para 2020</t>
  </si>
  <si>
    <t>Desarrollar contenidos pedagógicos y comunicativos con las diferentes dependencias de la UBPD y difundirlos con público externo.</t>
  </si>
  <si>
    <t>Desarrollar contenidos pedagógicos y comunicativos con las diferentes dependencias de la UBPD y difundirlos con el público interno.</t>
  </si>
  <si>
    <t>Medición del Clima Laboral.</t>
  </si>
  <si>
    <t>Dirección de Participación, contacto con las víctimas y Enfoques diferenciales</t>
  </si>
  <si>
    <t>Efectiva Comunicación estratégica y pedagogía</t>
  </si>
  <si>
    <t>Realizar evaluación al Modelo de Gestión y Desempeño adoptado por la UBPD.</t>
  </si>
  <si>
    <t>1 Proyecto de cooperación Internacional aprobado durante el último trimestre de 2018</t>
  </si>
  <si>
    <t>40 % de los recursos de cooperación internacional ejecutados al finalizar 2018</t>
  </si>
  <si>
    <t>117% de cumplimiento de las metas de la UBPD programadas en el plan de acción 2018</t>
  </si>
  <si>
    <t xml:space="preserve">193 personas con asesoramiento para la búsqueda a diciembre de 2018 </t>
  </si>
  <si>
    <t>100% de Grupos internos de trabajo consolidados a diciembre de 2018</t>
  </si>
  <si>
    <t>43,23% de los recursos ejecutados durante el año 2018</t>
  </si>
  <si>
    <t>17 documentos con insumos sobre contexto y situación de riesgo territorial elaborados siguiendo las orientaciones del asesor de protección de la UBPD</t>
  </si>
  <si>
    <t>Personas que participan en el proceso de búsqueda</t>
  </si>
  <si>
    <t>31/06/2019</t>
  </si>
  <si>
    <t>Diseñar estrategia metodológica del proceso de participación con enfoques diferenciales, género y psicosocial</t>
  </si>
  <si>
    <t xml:space="preserve">Realizar el 100% de reencuentros solicitados </t>
  </si>
  <si>
    <t>Mínimo 5 organizaciones de la sociedad civil apoyan los procesos de participación en la búsqueda.</t>
  </si>
  <si>
    <t>Diseñar la estrategia metodológica de evaluación de la conformación de la red de apoyo</t>
  </si>
  <si>
    <t>Formular la estrategia metodológica para la construcción de una red de apoyo.</t>
  </si>
  <si>
    <t>Implementar la estrategia de conformación de la red de apoyo con organizaciones de la sociedad civil.</t>
  </si>
  <si>
    <t>Conocimiento y contacto establecido con organizaciones de la sociedad civil</t>
  </si>
  <si>
    <t>Diseñar metodologías de trabajo con organizaciones de la sociedad civil de acuerdo a sus particularidades</t>
  </si>
  <si>
    <t>Implementar metodologías de trabajo con organizaciones de la sociedad civil de acuerdo a sus particularidades</t>
  </si>
  <si>
    <t>Evaluar metodologías de trabajo con organizaciones de la sociedad civil de acuerdo a sus particularidades</t>
  </si>
  <si>
    <t>Proyectos de Inversión aprobados</t>
  </si>
  <si>
    <t>Metas del plan de acción cumplidas</t>
  </si>
  <si>
    <t>Sistema de gestión diseñado e implementado</t>
  </si>
  <si>
    <t xml:space="preserve">2 proyectos de inversión aprobados </t>
  </si>
  <si>
    <t xml:space="preserve">Realizar periódicamente el Plan de Contenidos de la UBPD </t>
  </si>
  <si>
    <t>Construir e implementar la Estrategia de Comunicación y Pedagogía Digital.</t>
  </si>
  <si>
    <t xml:space="preserve">Gestionar acercamientos y espacios con medios y periodistas con el fin de posicionar, visibilizar y hacer pedagogía del proceso de búsqueda humanitaria y extrajudicial que adelanta la UBPD. </t>
  </si>
  <si>
    <t>Construir y socializar periódicamente el boletín interno</t>
  </si>
  <si>
    <t>85 acciones de pedagogía y comunicación estratégica externa</t>
  </si>
  <si>
    <t>No. De métodos de prospección valorados</t>
  </si>
  <si>
    <t>Realizar prospecciones de acuerdo con el informe de localización emitido por la DTIPL</t>
  </si>
  <si>
    <t xml:space="preserve"> % de reencuentros realizados</t>
  </si>
  <si>
    <t>Solicitudes de bienes y servicios atendidas</t>
  </si>
  <si>
    <t>Atender el 90% de las solicitudes de bienes y servicios en el 2019</t>
  </si>
  <si>
    <t>Política de servicio al ciudadano formulada</t>
  </si>
  <si>
    <t>Presentar el PIGA para su aprobación</t>
  </si>
  <si>
    <t>Socializar la política de servicio al ciudadano.</t>
  </si>
  <si>
    <t>-</t>
  </si>
  <si>
    <t>90% de las metas del plan de acción cumplidas durante el 2019</t>
  </si>
  <si>
    <t>Red de apoyo construida con organizaciones de la sociedad civil para el fortalecimiento de los procesos de participación en la búsqueda</t>
  </si>
  <si>
    <t>Acompañamiento técnico en la aprobación de proyectos de inversión</t>
  </si>
  <si>
    <t>Diagnosticar fuentes y políticas de cooperación internacional para Colombia para la Implementación de los Acuerdos de Paz</t>
  </si>
  <si>
    <t xml:space="preserve">Elaboración de políticas </t>
  </si>
  <si>
    <t>Crear de un sistema de alertas y propuestas de ajuste presupuestal o programático por proyecto</t>
  </si>
  <si>
    <t>Ejecución presupuestal de proyectos de cooperación</t>
  </si>
  <si>
    <t>Implementar de herramientas de seguimiento y evaluación de proyectos</t>
  </si>
  <si>
    <t>No. de soluciones a obstáculos y riesgos de gestión de conocimiento identificados</t>
  </si>
  <si>
    <t>implementación de soluciones propuestas a obstáculos identificados</t>
  </si>
  <si>
    <t>Socializar la importancia de las acciones de gestión conocimiento</t>
  </si>
  <si>
    <t>Prácticas de gestión del conocimiento implementadas</t>
  </si>
  <si>
    <t>Gestionar Prácticas de conocimiento</t>
  </si>
  <si>
    <t>Evaluar las prácticas de gestión del conocimiento</t>
  </si>
  <si>
    <t>Servicios apoyados en tecnologías de la información y comunicaciones</t>
  </si>
  <si>
    <t xml:space="preserve">Diagnosticar las instituciones que tienen tecnologías para prospectar </t>
  </si>
  <si>
    <t>Diagnosticar las instituciones que tienen tecnologías para recuperar</t>
  </si>
  <si>
    <t>Pruebas de concepto de herramientas para apoyar las metodologías de búsqueda</t>
  </si>
  <si>
    <t xml:space="preserve">Gestionar, publicar y divulgar la información mínima requerida de la Entidad de acuerdo a los estándares de Transparencia y Acceso a la Información que establece la norma y lo relacionado con la rendición de cuantas </t>
  </si>
  <si>
    <t xml:space="preserve">Realizar estrategias que incidan en la movilización de líderes de opinión, políticos y personajes públicos, alrededor de la búsqueda de desaparecidos. </t>
  </si>
  <si>
    <t>Realizar el monitoreo y análisis del impacto de las acciones de pedagogía y comunicación estratégíca en medios y en redes sociales</t>
  </si>
  <si>
    <t>Implementar acciones que permitan dar cumplimiento a las políticas lideradas por la Oficina Asesora de Planeación</t>
  </si>
  <si>
    <t>Realizar seguimiento y evaluación de la estrategia</t>
  </si>
  <si>
    <t>Formular el plan y las estrategias de capacitación</t>
  </si>
  <si>
    <t xml:space="preserve">Realizar seguimiento cuatrimestral a mapa de riesgos de corrupción e institucional y efectividad de los controles. </t>
  </si>
  <si>
    <t xml:space="preserve">Evaluación Independiente y seguimiento a la Gestión de la Entidad. </t>
  </si>
  <si>
    <t>Gestión Ambiental efectiva</t>
  </si>
  <si>
    <t xml:space="preserve">Plan de gestión ambiental </t>
  </si>
  <si>
    <t>Plan anual de auditorías y seguimiento</t>
  </si>
  <si>
    <t xml:space="preserve"> 100 % de la implementación del Plan anual de auditorías</t>
  </si>
  <si>
    <t>% de avance en la implementación del Plan anual de auditorías</t>
  </si>
  <si>
    <t xml:space="preserve">Realizar las auditorías de gestión </t>
  </si>
  <si>
    <t>política de prevención del daño antijurídico elaborada</t>
  </si>
  <si>
    <t xml:space="preserve">Planeación y Seguimiento Estratégico. </t>
  </si>
  <si>
    <t>1 documento de lineamientos para construcción de plan nacional de búsqueda presentado a la Dirección General de la UBPD.</t>
  </si>
  <si>
    <t># de documentos sobre criterios de evaluación y aprobación de los planes regionales de búsqueda, garantizando la inclusión de los enfoques territorial, diferencial, étnico y de género.</t>
  </si>
  <si>
    <t xml:space="preserve">Implementación de ruta de relacionamiento con actores territoriales para la búsqueda </t>
  </si>
  <si>
    <t>Política de Participación ciudadanía</t>
  </si>
  <si>
    <t>Implementar la estrategia metodológica del proceso de participación con enfoques diferenciales, género y psicosocial por parte de los Equipos territoriales y el equipo nacional de participación.</t>
  </si>
  <si>
    <t>Participar de los escenarios de alistamiento metodológico dispuestos por la UBPD</t>
  </si>
  <si>
    <t xml:space="preserve">Remitir la información documentada a la dirección de análisis de la UBPD, siguiendo los protocolos para manejo de información. </t>
  </si>
  <si>
    <t>Realizar monitoreo constante al contexto y situación de riesgo territorial en articulación con asesor de protección de la UBPD</t>
  </si>
  <si>
    <t xml:space="preserve">Contratar consultoría experta para definir el alcance y diseñar el sistema de información que permita la gestión y análisis de la información para la búsqueda. </t>
  </si>
  <si>
    <t>Incorporar los lineamientos provenientes de pueblos indígenas en torno a la visibilización de estas poblaciones en el universo de personas dadas por desaparecidas.</t>
  </si>
  <si>
    <t xml:space="preserve">Cruzar y depurar fuentes de información disponibles. </t>
  </si>
  <si>
    <t>Elaborar la matriz preliminar para el registro de la información</t>
  </si>
  <si>
    <t>Identificar las temáticas del plan de formación</t>
  </si>
  <si>
    <t>Analizar la información de cada caso</t>
  </si>
  <si>
    <t>Identificar las temáticas del Plan de formación</t>
  </si>
  <si>
    <t>Instrumento de diagnóstico analizado</t>
  </si>
  <si>
    <t>Elaborar los diagnósticos de las políticas</t>
  </si>
  <si>
    <t xml:space="preserve">Diseñar el instrumento para el diagnóstico de los casos en los cuales el cadáver continúa sin identificar </t>
  </si>
  <si>
    <t>Realizar prueba piloto del instrumento con casos de dos departamentos del país</t>
  </si>
  <si>
    <t xml:space="preserve">Participación efectiva de familiares o personas en el proceso territorial de búsqueda de personas desaparecidas. </t>
  </si>
  <si>
    <t>Diseñar la estrategia metodológica de evaluación del proceso de participación con enfoques diferenciales, género y psicosocial por parte de los Equipos territoriales y el equipo nacional de participación.</t>
  </si>
  <si>
    <t>Evaluar la estrategia metodológica del proceso de participación con enfoques diferenciales, género y psicosocial por parte de los Equipos territoriales y el equipo nacional de participación.</t>
  </si>
  <si>
    <t>Lineamientos de participación y enfoques diferenciales, género y psicosocial construidos de manera articulada con la subdirección técnica y territorial</t>
  </si>
  <si>
    <t>Estrategia metodológica del proceso de participación con enfoques diferenciales, género y psicosocial de manera articulada con la Subdirección General Técnica y Territorial</t>
  </si>
  <si>
    <t xml:space="preserve">Vincular la planta de personal en las diferentes áreas </t>
  </si>
  <si>
    <t>94,3% de las actuaciones administrativas publicadas en la página web durante el último trimestre de 2018</t>
  </si>
  <si>
    <t xml:space="preserve">Publicar los procesos de contratación </t>
  </si>
  <si>
    <t>Realizar el seguimiento periódico de los compromisos y la respectiva programación del Plan Anual de Caja</t>
  </si>
  <si>
    <t>Realizar la planeación del PAC de acuerdo con las comisiones de las cuales se tenga confirmación efectiva para reducir el índice de no ejecución de los viáticos</t>
  </si>
  <si>
    <t>Diseñar e implementar lineamientos e instrumentos para la programación de necesidades de Bienes y servicios para la eleboración del Plan Anual de Adquisiciones - PAA.</t>
  </si>
  <si>
    <t>Plan Estratégico de Gestión Humana Implementado</t>
  </si>
  <si>
    <t xml:space="preserve">Plan anual del Vacantes y previsión de recursos humanos </t>
  </si>
  <si>
    <t>Revisar los perfiles y funciones de acuerdo con el requerimiento del área donde está la vacante y determinar los recursos necesarios para su provisión.</t>
  </si>
  <si>
    <t xml:space="preserve">Realizar un Diagnóstico para la construcción de valores </t>
  </si>
  <si>
    <t>Definir la herramienta de medición</t>
  </si>
  <si>
    <t>Realizar el análisis y comunicación de resultados.</t>
  </si>
  <si>
    <r>
      <t>Participar en el diseño e implementación de la estrategia de rendición de cuentas de acuerdo con los estándares de transparencia.</t>
    </r>
    <r>
      <rPr>
        <sz val="12"/>
        <color rgb="FFFF0000"/>
        <rFont val="Arial Narrow"/>
        <family val="2"/>
      </rPr>
      <t xml:space="preserve"> </t>
    </r>
  </si>
  <si>
    <t>Implementar la estrategia círculo de saberes creativos (Elaboración del documento, desarrollo de los encuentros con familiares y organizaciones, construcción de productos pedagógicos, elaboración del Micrositio, realización del Encuentro de Intercambio Territorial).</t>
  </si>
  <si>
    <t>Realizar seguimiento a las actividades establecidas en el plan de acción de acuerdo con el riesgo priorizado para lograr la mitigación</t>
  </si>
  <si>
    <t>Desarrollar diagnosticos preliminares con casos de las Direcciones Regionales del INMLyCF</t>
  </si>
  <si>
    <t xml:space="preserve"> Máximo un 6% de PAC no utilizado</t>
  </si>
  <si>
    <t># de encuentros colectivos de asesoría, orientación, apoyo y fortalecimiento a familiares realizados</t>
  </si>
  <si>
    <t>Procesos colectivos de asesoría, orientación, apoyo y fortalecimiento a familiares en territorio</t>
  </si>
  <si>
    <t xml:space="preserve">Documentar los resultados del proceso colectivo de asesoría, orientación, apoyo y fortalecimiento cumpliendo los parametros de la dirección de participación. </t>
  </si>
  <si>
    <t># de encuentros de asesoría, orientación, apoyo y fortalecimiento realizadas, de acuerdo a los lineamientos de la dirección de participación</t>
  </si>
  <si>
    <t xml:space="preserve">Procesos de asesoría, orientación, apoyo y fortalecimiento a familiares en el proceso territorial de búsqueda de personas desaparecidas. </t>
  </si>
  <si>
    <t xml:space="preserve">Identificar y caracterizar familias o personas para realizar asesoría, orientación, apoyo y fortalecimiento durante el proceso de búsqueda. </t>
  </si>
  <si>
    <t>Realizar proceso de asesoría, orientación, apoyo y fortalecimiento a familias o personas que han iniciado proceso con la UBPD, de acuerdo a lineamientos de la dirección de participación de la UBPD</t>
  </si>
  <si>
    <t xml:space="preserve">Documentar el proceso de asesoría, orientación, apoyo y fortalecimiento cumpliendo los parámetros de la dirección de participación. </t>
  </si>
  <si>
    <t xml:space="preserve">Personas con asesoría, orientación, apoyo y fortalecimiento adecuado
</t>
  </si>
  <si>
    <t>Personas con asesoría, orientación, apoyo y fortalecimiento adecuado</t>
  </si>
  <si>
    <t>META ANUAL 2019</t>
  </si>
  <si>
    <t xml:space="preserve">Se aprobó por parte de USAID a través del Programa de Fortalecimiento Institucional para las Víctimas (VISP) de la OIM, ficha para el desarrollo de encuentros con familiares de víctimas y diversas organizaciones del nivel nacional y regional, para recopilar información e insumos para el diseño de Plan Nacional de Búsqueda y elaboración de material pedagógico que acompaña el proceso. </t>
  </si>
  <si>
    <t xml:space="preserve">0 acuerdos de cooperación técnica suscritos </t>
  </si>
  <si>
    <t>No Aplica</t>
  </si>
  <si>
    <t>Óptimo</t>
  </si>
  <si>
    <t>20% de los recursos de cooperación internacional ejecutados</t>
  </si>
  <si>
    <t>10 acciones de pedagogía y comunicación estratégica externa</t>
  </si>
  <si>
    <t>3 herramientas de comunicación interna</t>
  </si>
  <si>
    <t xml:space="preserve">Se realizaron y socializaron dos boletines internos informativos; se definieron los lineamientos de la cartelera interna informativa y se colocaron dos carteleras que se van actualizando una o dos veces por mes, según demanda de información. Se enviaron las comunicaciones oficiales de la entidad o de interés para los servidores y servidoras a través del correo "Comunicaciones UBPD". </t>
  </si>
  <si>
    <t>1 Informe del sistema de control interno realizado</t>
  </si>
  <si>
    <t>La Oficina de Control Interno realizó evaluación y seguimiento al estado del control interno de la entidad y emitió el informe Ejecutivo Anual de Control Interno con Fecha de corte a 31 de diciembre de 2018.</t>
  </si>
  <si>
    <t>1 Auditoria de control interno realizada</t>
  </si>
  <si>
    <t>La Oficina de Control Interno realizó la Auditoría Interna al proceso de Vinculación de Personal de la UBPD, en el mes de enero de 2019 y emitió el informe final de la auditoría. El informe final fue presentado en el Comité Institucional de Coordinación de Control Interno No. 1, realizado el 19 de febrero de 2019.</t>
  </si>
  <si>
    <t>78,57% de servidores de la Unidad utilizaron herramientas colaborativas</t>
  </si>
  <si>
    <t>Se genera reporte de uso desde la consola de administración de la plataforma de herramientas colaborativas g-suite, la cual se analiza de acuerdo al uso en almacenamiento de los usuarios en el Drive, así como la creación o edición de documentos google.</t>
  </si>
  <si>
    <t>Subestimado</t>
  </si>
  <si>
    <t>No es Acumulado</t>
  </si>
  <si>
    <t>Se realiza aseguramiento de servidores virtuales (que soportan los servicios de controlador de dominio e impresión) contratados con el proveedor ETB a través de la seguridad centralizada en la cual se considera servicio de Firewall, así mismo se contrata para estos activos el servicio de respaldo en datacenter alterno.</t>
  </si>
  <si>
    <t>2 Activos de información asegurados</t>
  </si>
  <si>
    <t>97% de los servicios de TI disponibles</t>
  </si>
  <si>
    <t>99,78% de los servicios de TI disponibles</t>
  </si>
  <si>
    <t>Crítico</t>
  </si>
  <si>
    <t>0% de ejecución de la Fase 1 del plan de implementación</t>
  </si>
  <si>
    <t>0 herramientas de apoyo a la gestión de información identificadas y probadas</t>
  </si>
  <si>
    <t>1% del sistema de gestión diseñado e implementado en el 2019</t>
  </si>
  <si>
    <t>0,07% de la ejecución presupuestal de los recursos de Inversión</t>
  </si>
  <si>
    <t>7% de los instrumentos de rendición de cuentas implementados</t>
  </si>
  <si>
    <t>14% de ejecución del plan de estudios e investigaciones</t>
  </si>
  <si>
    <t>0 proyectos de cooperación financiera aprobados</t>
  </si>
  <si>
    <t>1 proyectos de cooperación financiera aprobados</t>
  </si>
  <si>
    <t>2 soluciones a obstáculos y riesgos de gestión de conocimiento identificados</t>
  </si>
  <si>
    <t>0 soluciones a obstáculos y riesgos de gestión de conocimiento identificados</t>
  </si>
  <si>
    <t>No reporta avances cualitativos</t>
  </si>
  <si>
    <t>Durante el primer trimestre la SGTT adelantó reuniones y consolidó documentos con la Comisión de Esclarecimiento para la Verdad (CEV) y Pastoral Social. Con la CEV se firmó un convenio para el apoyo en el despliegue territorial de la UBPD. En el caso de Pastoral Social, se adelantó la redacción de una carta de entendimiento que será compartida con Pastoral Social una vez sea avalada por la Oficina Jurídica de la UBPD. Así mismo, la Dirección General ha adelantado reuniones con la CEV para establecer una posible ruta de trabajo entre ambas entidades para temas relacionados con recolección de información</t>
  </si>
  <si>
    <t>0% de protocolo de información construido</t>
  </si>
  <si>
    <t>15% de avance en el diseño e implementación de los mecanismos de planeación y seguimiento a la operación misional de las áreas a cargo de la subdirección técnica y territorial</t>
  </si>
  <si>
    <t>0% de los equipos territoriales de la UBPD en funcionamiento</t>
  </si>
  <si>
    <t>50% de los lineamientos del enfoque territorial de la UBPD construidos</t>
  </si>
  <si>
    <t>0% de los lineamientos del enfoque territorial de la UBPD construidos</t>
  </si>
  <si>
    <t>0 documento de lineamientos para construcción de plan nacional de búsqueda presentado a la Dirección General de la UBPD</t>
  </si>
  <si>
    <t xml:space="preserve"> 1 documento sobre criterios de evaluación y aprobación de los planes regionales de búsqueda presentado a la Dirección General de la UBPD para su aprobación</t>
  </si>
  <si>
    <t>0 documentos sobre criterios de evaluación y aprobación de los planes regionales de búsqueda presentado a la Dirección General de la UBPD para su aprobación</t>
  </si>
  <si>
    <t>0 documentos con insumos sobre contexto y situación de riesgo territorial elaborados siguiendo las orientaciones del asesor de protección de la UBPD</t>
  </si>
  <si>
    <t>40% Porcentaje de avance en la elaboración del documento de la política de prevención del daño antijurídico realizado</t>
  </si>
  <si>
    <t>1. La Oficina Asesora Jurídica, efectuó un estudio de los riesgos que pueden generar litigiosidad, determinando que frente a las funciones de la entidad se pueden configurar 9 posibles riesgos que eventualmente darían origen a acciones judiciales. 
2. Estos riesgos fueron socializados con las áreas administrativas y misionales. Se les solicitó que priorizaran los que consideraran tenían una mayor probabilidad de configurarse dentro de su proceso o en su defecto indicaran otros que pudieran ocasionarse.
3. Posteriormente se realizó reunión con todas las áreas de la entidad, en la cual cada una de ellas indicó el o los riesgos priorizados.
4. Una vez conformado el Comité de Conciliación, en sesión del 3 de abril de 2019, de los 7 riesgos en los cuales coincidieron las áreas, se determinó que se priorizarían 3 de ellos (contrato realidad, confidencialidad de la información, falta de medidas de seguridad para los servidores de la UBPD y las familias de las Víctimas). Se asignaron responsables para la formulación del respectivo plan de acción de cada uno.
5. Se remitió a las áreas responsables las matrices que deben ser diligenciadas a efectos de formular el plan de acción y los indicadores del riesgo respectivo para posteriormente construir el documento de política de prevención del daño antijurídico.</t>
  </si>
  <si>
    <t>Se socializó el documento "Guía e instrucciones para la gestión documental de información que contribuya a la búsqueda de personas dadas por desaparecidas en el contexto y en razón del conflicto armado" en las jornadas de alistamiento y se tomó la decisión de que esta guía con ajustes se convierta en el primer protocolo de protección de información. 
Además se elaboró documento con medidas para la recepción y protección de información proveniente del proceso especial de recolección de información humanitaria.</t>
  </si>
  <si>
    <t>0 Plan Nacional de Búsqueda formulado</t>
  </si>
  <si>
    <t>0 documentos sobre el universo de personas dadas por desaparecidas en el contexto y en razón del conflicto armado elaborados en doce meses</t>
  </si>
  <si>
    <t>0 documentos sobre el registro nacional de fosas, cementerios ilegales y sepulturas elaborados</t>
  </si>
  <si>
    <t>0 planes con hipótesis de localización</t>
  </si>
  <si>
    <t>0 métodos de prospección valorados</t>
  </si>
  <si>
    <t>0 prospecciones realizadas</t>
  </si>
  <si>
    <t xml:space="preserve">Se inició la elaboración del procedimiento de prospección </t>
  </si>
  <si>
    <t>Se escogieron los tres métodos de recuperación a valorar: 
1. Aplicación de las técnicas tradicionales de la arqueología forense
2. Aplicación de técnicas de fotogrametría en los procesos de recuperación forense 
3. Generación de interferometría (medición laser)</t>
  </si>
  <si>
    <t>0 métodos de recuperación valorados</t>
  </si>
  <si>
    <t>0 cuerpos recuperados</t>
  </si>
  <si>
    <t>Se inició la elaboración del procedimiento de prospección</t>
  </si>
  <si>
    <t>0% de procesos de identificación monitoreados</t>
  </si>
  <si>
    <t>0 Acciones de Impulso implementadas para la identificación</t>
  </si>
  <si>
    <t>0 reencuentros solicitados</t>
  </si>
  <si>
    <t>0 entregas dignas solicitadas</t>
  </si>
  <si>
    <t>0 organizaciones de la sociedad civil apoyan los procesos de participación en la búsqueda</t>
  </si>
  <si>
    <t xml:space="preserve">La DPCVED ha venido construyendo la estrategia para la red de apoyo, definiendo objetivos, alcances y el despliegue territorial que tendría la misma. </t>
  </si>
  <si>
    <t>22 organizaciones de la sociedad civil conocen el trabajo de la UBPD e inician un contacto de relacionamiento</t>
  </si>
  <si>
    <t>La DPCVED ha venido avanzando en el relacionamiento con diferentes organizaciones tanto del nivel nacional como regional, con el objetivo de dar a conocer la labor de la UBPD e iniciar acercamientos que permitan establecer un trabajo articulado que fortalezca el proceso de participación.</t>
  </si>
  <si>
    <t>5 Grupos internos de trabajo consolidados</t>
  </si>
  <si>
    <t>En relación con el indicador de la referencia, es necesario destacar que la conformación de los grupos internos de trabajo definidos para las 2 subdirecciones a cargo de la Secretaria General, se encuentra contenida en un acto administrativo que en su momento fue enviado para revisión de la Oficina Jurídica de la entidad, pero que a la fecha y luego de analizar las nuevas necesidades producto de la vinculación de un número considerable de servidores, sumado al desarrollo del curso normal de las funciones propias a cargo del área, se encuentra en proceso de reformulación. No obstante, la versión ajustada del acto administrativo será enviada para revisión y correspondiente firma de las de las áreas competentes. Se envía como evidencia el proyecto de resolución que se trabajó con anterioridad.</t>
  </si>
  <si>
    <t>0 Grupos internos de trabajo consolidados</t>
  </si>
  <si>
    <t>No obstante que frente al reporte del 1° trimestre del indicador objeto de estudio, no se fijó ninguna política administrativa implementada, es de destacar que, en referencia al tema de capacitación, se han adelantado varios esfuerzos con miras a satisfacer la necesidad de brindar espacios de capacitación y formación para los servidores de la entidad y, adicionalmente la importancia de contar con un acompañamiento integral en aspectos que la UBPD considera estratégicos en desarrollo de sus funciones tanto administrativas como misionales.</t>
  </si>
  <si>
    <t>100% de las actuaciones administrativas publicadas</t>
  </si>
  <si>
    <t>22,5% de los recursos ejecutados</t>
  </si>
  <si>
    <t>4,9% de los recursos ejecutados</t>
  </si>
  <si>
    <t>Los resultados registrados para el 1° trimestre, dan cuenta del impacto en la baja ejecución de los gastos de inversión frente al total del presupuesto asignado, no obstante y teniendo en cuenta lo programado en el PAA, se espera en el 2° trimestre del año un mejoramiento en el comportamiento de ejecución, que se refleje positivamente en los porcentajes y parámetros establecidos para la medición frente a la totalidad del presupuesto de la UBPD</t>
  </si>
  <si>
    <t>Máximo 6% de PAC no utilizado</t>
  </si>
  <si>
    <t>Todas las solicitudes de bienes y servicios realizadas durante el primer trimestre han sido atendidas, sin embargo, se aclara que la atención de cada una de ellas se da en la medida de la disponibilidad que se tenga de los bienes y elementos, por esta razón, las cantidades solicitudes pueden variar respecto de las cantidades entregadas en temas como papelería y cafetería.</t>
  </si>
  <si>
    <t>90% de las solicitudes de bienes y servicios atendidas</t>
  </si>
  <si>
    <t>Riesgo</t>
  </si>
  <si>
    <t xml:space="preserve">A la fecha se cumple con el diseño de los instrumentos PINAR - PGD - TRD como se encontraba previsto. La SAF se encuentra al día en cuanto al cumplimiento de los plazos establecidos para dar continuidad al proceso de aprobación e implementación de los mismos. </t>
  </si>
  <si>
    <t>El Plan de Vinculación se adoptó el 22 de febrero y a partir de ese momento hasta el 31 de marzo, no se han generado ingresos. En este periodo se inició con el proceso de recolección de hojas de vida.</t>
  </si>
  <si>
    <t>Del 18 al 22 de marzo se realizó la encuesta de calidad de vida - programa de bienestar para establecer las necesidades que se recolectarán en el Plan de Bienestar</t>
  </si>
  <si>
    <t>0 Herramientas de medición del clima laboral Implementadas</t>
  </si>
  <si>
    <t xml:space="preserve">Se realizó solicitud de redistribución de presupuesto y extensión en tiempo del proyecto que implementa la UBPD con recursos del Fondo Multidonante de las Naciones Unidas para corregir la subejecución que presenta el proyecto. Se ajustó además el Plan Operativo del proyecto que la entidad ejecuta con el ICTJ mediante los recursos de la Embajada de Holanda, para dar comienzo a las actividades en el segundo trimestre del año. </t>
  </si>
  <si>
    <t xml:space="preserve">Se encuentra en desarrollo la definición de las especificaciones técnicas del Modelo de Gestión Estratégíca de TI. 
El Modelo de Gestión estratégica de TI se definirá como un componente de la consultoría a realizar para el diseño del Sistema de Información Misional y el Modelo de Seguridad de la Información. 
Se ha establecido el mapa de ruta de las actividades a desarrollar para la ejecución del proceso contractual de la consultoría. </t>
  </si>
  <si>
    <t>Se escogieron los tres métodos de prospección a valorar: 
1. Radar de penetración o GPR (ground penetrating radar)
2. Método electromagnético y 
3. Resistivímetro.</t>
  </si>
  <si>
    <t>Durante el primer trimestre la Dirección de Participación, contacto con las víctimas y Enfoques diferenciales ha asesorado, orientado, apoyado y fortalecido a 268 personas. De estas, 14 personas han iniciado el proceso de participación en la búsqueda de sus familiares y 254 han sido asesoradas en el mandato y misionalidad de la UBPD para presentar solicitudes de búsqueda.</t>
  </si>
  <si>
    <t>En el proceso de alistamiento de la UBPD, la Dirección de Participación, contacto con las víctimas y Enfoques diferenciales realizó la definición y diseño deL proceso del Flujograma de Reencuentro así como del documento descriptivo-explicativo del mismo. Lo anterior en el marco del fortalecimiento de la participación a personas en proceso de la búsqueda.</t>
  </si>
  <si>
    <t>Se han publicado en la página web de la entidad, 5 resoluciones de carácter general que corresponden a la totalidad de los actos administrativos que cumplen con las condiciones legales para dar lugar a su publicación, no obstante, se deja constancia que se está avanzando en la etapa precontractual del contrato interadministrativo a suscribir con la Imprenta Nacional, con el objeto de efectuar la publicación de estos actos administrativos de carácter general en el “Diario Oficial”. Adicionalmente, es de destacar que a la fecha de corte se encuentran publicados en la página web del SECOP los 5 contratos suscritos por parte de la entidad, con sus correspondientes documentos anexos.</t>
  </si>
  <si>
    <t>Durante el primer trimestre de 2019 se evidenció un uso óptimo de los recursos programados, dando cuenta de una planeación efectiva del PAC conforme con los compromisos adquiridos por la entidad, promediando un 3,9 % de recursos no utilizados sobre la programación, cifra muy cercana de la meta. Para medir el % de avance se realiza la diferencia entre el porcentaje de lo no utilizado en el PAC y el 100%, arrojando un 96,1%</t>
  </si>
  <si>
    <t>0 proyectos de inversión aprobados</t>
  </si>
  <si>
    <t>90% de las metas del plan de acción cumplidas</t>
  </si>
  <si>
    <t>Se presentan 2 incidencias de disponibilidad en el periodo, el primero corresponde a servicio de impresión por un periodo de 6 horas para una disponibilidad del 99,16% con numero de caso ETB SD1266156 y el otro caso corresponde al servicio de internet el cual se afectó por un periodo de 8 horas lo que impactó la disponibilidad en un 98,88%, para los demás servicios no se presentaron fallas o incidencias sobre su disponibilidad.</t>
  </si>
  <si>
    <t>Se han realizado pruebas de varias herramientas de software con la subdirección de la gestión de la información específicamente con herramientas tecnológicas enfocadas a reconocimiento de caracteres que permitirán apoyar en los requerimientos y procesos que tengan que ver con el manejo, transformación y análisis de la información. estas pruebas aún se están ejecutando por el área usuaria y estamos en espera de los resultados</t>
  </si>
  <si>
    <t xml:space="preserve"> - Se elaboró, aprobó y publicó el plan anticorrupción y atención al ciudadano y el mapa de riesgos de corrupción de la UBPD para la vigencia 2019. Durante la construcción del plan y del mapa se realizó un proceso de participación con la ciudadanía y los servidores públicos para recibir propuestas o sugerencias de ajuste al respecto.
 - Se han diseñado procedimientos, planes y formatos en el marco del Sistema de Gestión de la Calidad, solicitados por las diferentes áreas para la respectiva codificación y versionamiento.
- Se proyectó la resolución que conforma el Comité de Gestión Institucional que permite fortalecer la implementación de las políticas de gestión y desempeño.
- Se inició el diseño de las rutas preliminares de los procesos misionales como parte del alistamiento territorial. </t>
  </si>
  <si>
    <t>Las obligaciones realizadas durante el primer trimestre corresponden a avances en la ejecución de contratos de la oficina de tecnología por valor de $35.215.644 asociados al proyecto de fortalecimiento producto sedes adecuadas rubro C-4499-1000-1-0-4499013-02. Adicionalmente se han realizado informes de seguimiento a la ejecución presupuestal elaborados y presentados por la Oficina Asesora de Planeación a la Dirección General y al equipo directivo, con las siguientes fechas de corte:
1) Con corte a febrero 4 de 2019, presentado a través de correo electrónico a la Dirección General, Subdirección General Técnica y Territorial, Secretaría General, Subdirección Administrativa y Financiera y Subdirección de Gestión Humana. 
2) Con corte a 22 de febrero de 2019, presentado en reunión del equipo misional (se adjunta presentación pero el listado de asistencia o acta de estas reuniones no reposa en la Oficina Asesora de Planeación)
3) Con corte a 28 de febrero de 2019, enviado por memorando a todo el equipo directivo.
4) Con corte a 31 de marzo de 2019, socializado en Comité de Gestión del 2 de abril de 2019 (se adjunta listado de asistencia; el acta se encuentra en elaboración)</t>
  </si>
  <si>
    <t>Se consolidó, construyó y publicó el informe de gestión de la UBPD del año 2018. Adicionalmente, se apoyó a la Oficina Asesora de Comunicaciones y Pedagogía en la construcción de propuestas para realizar la(las) audiencia(s) de rendición de cuentas para el 2019.</t>
  </si>
  <si>
    <t>Durante el primer trimestre, la Subdirección General Técnica y Territorial contrató a 8 profesionales para apoyar las tareas administrativas de las Direcciones Misionales. Las personas fueron contratadas a partir de abril hasta diciembre de 2019. Así mismo adelantó entrevistas para los cargos de Experto Técnico 5, Experto Técnico 3, Analista Técnico 1 y Analista Técnico Unidad Especial 1. Del proceso se seleccionaron los cargos de Experto Técnico 3, Analista Técnico 1 y Analista Técnico Unidad Especial 1. 
En cuanto al diseño de los instrumentos para el seguimiento a la gestión, conformación de la mesa técnica e implementación de los instrumentos, están a cargo de la Subdirector(a) General Técnica y Territorial que por el momento no ha sido nombrada por la entidad. Esta actividad no ha sido delegada por parte de la Dirección General. Por lo tanto no se cuenta con la información suficiente para medirlo</t>
  </si>
  <si>
    <t>Durante el primer trimestre del año se han recibido en la UBPD 4916 archivos con información relacionada con la búsqueda de personas desaparecidas. La totalidad de ellos se encuentran digitalizados y almacenados, con accesos controlados, en la máquina workstation SGI-BOG-011 a cargo de la Subdirección de Gestión de Información para la Búsqueda y compartidos, también con control de acceso, en el drive de trabajo colaborativo "Fuentes de Información" de la Dirección de Información, Planeación y Localización para la Búsqueda. Así mismo, 2114 de ellos se encuentran registrados y descritos en el registro de fuentes de la entidad. Con lo cual, el avance del indicador corresponde a (2114/4916) igual al 43%.</t>
  </si>
  <si>
    <t>Aunque no se ha iniciado de forma explícita el trabajo de construcción del Registro Nacional de Fosas, Cementerios Ilegales y Sepulturas, se ha avanzado en la georreferenciación de algunos sitios de los cuales se ha tenido conocimiento sobre la posible existencia de fosas con personas dadas por desaparecidas.</t>
  </si>
  <si>
    <t>Se inició el diseño del procedimiento de monitoreo del proceso de identificación</t>
  </si>
  <si>
    <t xml:space="preserve">Se diseñó el instrumento para el diagnóstico de los casos en los cuales el cadáver continúa sin identificar </t>
  </si>
  <si>
    <t>En el proceso de alistamiento de la UBPD, la DPCVED realizó la definición y diseño del proceso del Flujograma de Entrega Digna, así como del documento descriptivo-explicativo del mismo. Lo anterior en el marco del fortalecimiento de la participación a personas en proceso de la búsqueda.</t>
  </si>
  <si>
    <t>Se cumple de manera efectiva con la meta propuesta para la elaboración de la política de servicio al ciudadano de acuerdo con los tiempos establecidos, el grado de avance está acorde con lo que se había planeado para esta altura del año. 
Así mismo, se adelantó en la elaboración de los documentos tales como Protocolo de atención, Carta del trato Digno, Formato de registro de PQRS, Plan de acción.</t>
  </si>
  <si>
    <t>La inducción estaba planeada para la última semana de marzo, pero por definición del Plan de Capacitación se corrió para el mes de abril. Sin embargo, se realizaron tres actividades de capacitación: capacitación en la herramienta ArcGIS (sistema que permite recopilar, organizar, administrar, analizar, compartir y distribuir información geográfica) y capacitación en G Suite (servicio de Google que reúne sus productos con nombre de dominio personalizado. En total se capacitaron 52 servidores</t>
  </si>
  <si>
    <t>Se realizó la autoevaluación y se efectuaron los proyectos de resolución de política, objetivos y responsabilidades del Sistema de Gestión, reglamento de higiene y seguridad industrial, convocatoria y conformación del Comité Paritario de Seguridad y Salud en el Trabajo y del Comité de Convivencia Laboral. 
Se realizó la identificación, evaluación y valoración de los riesgos de cada una de las áreas. Se estableció el procedimiento de realización de exámenes médicos ocupacionales y se inició el proceso de contratación de exámenes médicos. 
Se cuenta con el procedimiento para el reporte e investigación de accidentes de trabajo.</t>
  </si>
  <si>
    <t>SEGUIMIENTO PRIMER TRIMESTRE 2019</t>
  </si>
  <si>
    <t>PLAN DE ACCIÓN 2019</t>
  </si>
  <si>
    <t>Dirección de Prospección, Recuperación e Identificación</t>
  </si>
  <si>
    <t>Oficina de Tecnologías de la Información y las Comunicaciones</t>
  </si>
  <si>
    <t>Subdirección General Técnica y Territorial</t>
  </si>
  <si>
    <t>Adecuado</t>
  </si>
  <si>
    <t>80,6% de las metas trimestrales del plan de accion con nivel óptimo o adecuado</t>
  </si>
  <si>
    <r>
      <t xml:space="preserve">Para el año 2019 existen 71 indicadores registrados en el Plan de Acción 2019. De estos 71 indicadores, en el primer trimestre de 2019 se encuentran 31 indicadores con metas mayor a cero generando entonces una meta de este indicador para el primer trimestre de </t>
    </r>
    <r>
      <rPr>
        <b/>
        <sz val="9"/>
        <rFont val="Arial Narrow"/>
        <family val="2"/>
      </rPr>
      <t>43,7%</t>
    </r>
    <r>
      <rPr>
        <sz val="9"/>
        <rFont val="Arial Narrow"/>
        <family val="2"/>
      </rPr>
      <t xml:space="preserve">. De los 31 indicadores precitados se dio cumplimiento con nivel «óptimo» en 25 de ellos. Por lo anterior, se genera el cálculo de este indicador tomando los 25 indicadores sobre los 71 inscritos en el Plan de Acción 2019 con un resultado del </t>
    </r>
    <r>
      <rPr>
        <b/>
        <sz val="9"/>
        <rFont val="Arial Narrow"/>
        <family val="2"/>
      </rPr>
      <t>35,2%</t>
    </r>
    <r>
      <rPr>
        <sz val="9"/>
        <rFont val="Arial Narrow"/>
        <family val="2"/>
      </rPr>
      <t xml:space="preserve">. Por lo anterior, se calcula el avance cuantitativo así: =((25/71)/(31/71))= (35,2%)/(43,7%)= </t>
    </r>
    <r>
      <rPr>
        <b/>
        <sz val="9"/>
        <rFont val="Arial Narrow"/>
        <family val="2"/>
      </rPr>
      <t>80,6%</t>
    </r>
  </si>
  <si>
    <t>8,03% de los recursos de cooperación internacional ejecutados</t>
  </si>
  <si>
    <t>En 2019, la UBPD elaboró un documento metodológico para la formulación del Plan Nacional. Este documento explica que la formulación del plan tendrá tres fases. La primera entre mayo y junio de 2019 consta de 8 talleres con organizaciones de defensa de derechos humanos, con organizaciones de víctimas de desaparición forzada, organizaciones de víctimas de secuestro y con entidades estatales para recoger insumos que puedan incluirse en el Plan Nacional de Búsqueda. Con cada uno de estos grupos se tendrán talleres específicos. En la segunda fase se formulará un borrador del Plan Nacional de Búsqueda que será socializado con las mismas organizaciones y entidades en una tercera fase. El documento final se espera publicarlo en agosto de 2019</t>
  </si>
  <si>
    <t>AJUSTAR LECTURA Y CUMPLIMIENTO DE LAS METAS</t>
  </si>
  <si>
    <t>NOMBRE DEL INDICADOR</t>
  </si>
  <si>
    <t>20 organizaciones de la sociedad civil conocen el trabajo de la UBPD e inician un contacto de relacionamiento</t>
  </si>
  <si>
    <t>1 Auditoría de control interno realizada</t>
  </si>
  <si>
    <t>0 políticas administrativas adoptadas</t>
  </si>
  <si>
    <t>4 políticas administrativas adoptadas</t>
  </si>
  <si>
    <t>100 % de la política de servicio al ciudadano adoptada</t>
  </si>
  <si>
    <t>5% de la política de servicio al ciudadano adoptada</t>
  </si>
  <si>
    <t>100% del Plan Institucional de Gestión Ambiental - PIGA diseñado</t>
  </si>
  <si>
    <t>0% del Plan Institucional de Gestión Ambiental - PIGA diseñado</t>
  </si>
  <si>
    <t>0% de Plan Institucional de Gestión Ambiental - PIGA diseñado</t>
  </si>
  <si>
    <t>Instrumentos archivísticos elaborados</t>
  </si>
  <si>
    <t>100% de los Instrumentos archivísticos elaborados</t>
  </si>
  <si>
    <t>6% de los Instrumentos archivísticos elaborados</t>
  </si>
  <si>
    <t>23% de los Instrumentos archivísticos elaborados</t>
  </si>
  <si>
    <t xml:space="preserve">Elaborar el Plan Institucional de Archivos - PINAR </t>
  </si>
  <si>
    <t>Elaborar el Programa de Gestión Documentar - PGD de la UBPD</t>
  </si>
  <si>
    <t xml:space="preserve">Elaboración I Fase Tablas de Retención Documental </t>
  </si>
  <si>
    <t>Diseñar el plan de servicio al ciudadano.</t>
  </si>
  <si>
    <t>Presentar el plan para aprobación.</t>
  </si>
  <si>
    <t>Realizar seguimiento al plan de servicio al ciudadano.</t>
  </si>
  <si>
    <t>Elaborar la política de servicio al ciudadano.</t>
  </si>
  <si>
    <t>Presentar política de servicio al ciudadano para aprobación.</t>
  </si>
  <si>
    <t>Realizar las acciones para la provisíón del cargo.</t>
  </si>
  <si>
    <t>Ejecutar y evaluar el plan de capacitación</t>
  </si>
  <si>
    <t>Identificar las necesidades de bienestar.</t>
  </si>
  <si>
    <t>Formular e implementar el plan y las estrategias de Bienestar social y estímulos.</t>
  </si>
  <si>
    <t>% de cargos vacantes provistos de manera oportuna</t>
  </si>
  <si>
    <t>100% de cargos vacantes provistos de manera oportuna</t>
  </si>
  <si>
    <t>0% de cargos vacantes provistos de manera oportuna</t>
  </si>
  <si>
    <t>45 servidores públicos capacitados</t>
  </si>
  <si>
    <t>40 Servidores públicos capacitados</t>
  </si>
  <si>
    <t>Capacitar al 70% de los servidores públicos en 2019</t>
  </si>
  <si>
    <t>20% del plan de bienestar social y estímulos implementado</t>
  </si>
  <si>
    <t>% del plan de bienestar social y estímulos implementado</t>
  </si>
  <si>
    <t>Plan de bienestar social y estímulos</t>
  </si>
  <si>
    <t>Ejecutar y evaluar el plan de bienestar social y estímulos.</t>
  </si>
  <si>
    <t>100% del plan de bienestar social y estímulos implementado</t>
  </si>
  <si>
    <t>70% del sistema de seguridad y salud en el trabajo implementado a diciembre de 2019</t>
  </si>
  <si>
    <t>33% del sistema de seguridad y salud en el trabajo implementado</t>
  </si>
  <si>
    <t>% del Código de Integridad Implementado</t>
  </si>
  <si>
    <t>100% del código de integridad implementado a diciembre de 2019</t>
  </si>
  <si>
    <t>0% del código de integridad implementado</t>
  </si>
  <si>
    <t>3,9% del PAC no utilizado
(Promedio trimestre)</t>
  </si>
  <si>
    <t>Establecer mesa de trabajo con oficinas de Planeación, Gestión de Conocimiento y Gestión Humana</t>
  </si>
  <si>
    <t>Ejecutar, supervisar y monitorear prestación de servicios</t>
  </si>
  <si>
    <t>El 70% de los servidores públicos hacen uso de las herramientas colaborativas</t>
  </si>
  <si>
    <t>% de procedimientos de TI apoyados en buenas prácticas</t>
  </si>
  <si>
    <t>100% de procedimientos definidos aplican buenas prácticas</t>
  </si>
  <si>
    <t>0 Procedimientos de TI apoyados con buenas prácticas</t>
  </si>
  <si>
    <t>Identificar necesidades</t>
  </si>
  <si>
    <t>Brindar acompañamiento a las áreas internas en la identificación de acciones para dar cumplimiento a las políticas de gestión y desempeño que sean aplicables a la entidad.</t>
  </si>
  <si>
    <t>Actualizar los proyectos de inversión de acuerdo al Decreto de liquidación</t>
  </si>
  <si>
    <t>Presentar proyectos al Departamento Nacional de Planeación y el Ministerio de Hacienda y Crédito Público.</t>
  </si>
  <si>
    <t># de personas con asesoría, orientación y fortalecimiento para la participación en la búsqueda</t>
  </si>
  <si>
    <t>Implementar la estrategia metodológica del proceso de participación con familiares en el exilio, con enfoques diferenciales, género y psicosocial por parte de los Equipos territoriales y el equipo nacional de participación.</t>
  </si>
  <si>
    <t>Mínimo 2500 personas con asesoría, orientación y fortalecimiento para la participación en la búsqueda</t>
  </si>
  <si>
    <t>160 personas con asesoría, orientación y fortalecimiento para la participación en la búsqueda</t>
  </si>
  <si>
    <t>268 personas con asesoría, orientación y fortalecimiento para la participación en la búsqueda</t>
  </si>
  <si>
    <t>40 organizaciones de la sociedad civil conocen el trabajo de la UBPD e inician un contacto de relacionamiento</t>
  </si>
  <si>
    <t># políticas administrativas adoptadas</t>
  </si>
  <si>
    <t>Presentar las políticas para su adopción</t>
  </si>
  <si>
    <t>Dirección de Información, Planeación y Localización para la Búsqueda</t>
  </si>
  <si>
    <t xml:space="preserve">Subdirección de Análisis, Planeación y Localización para la Búsqueda </t>
  </si>
  <si>
    <t>Identificación de Prácticas de gestión del conocimiento útiles para la UBPD</t>
  </si>
  <si>
    <t>Realizar el seguimiento a los acuerdos alcanzados en desarrollo de la articulación interinstitucional.</t>
  </si>
  <si>
    <t>6 entidades con relacionamiento activo con la UBPD</t>
  </si>
  <si>
    <t>Realizar el proceso de selección y vinculación del recurso humano requerido en las territoriales de la UBPD</t>
  </si>
  <si>
    <t>Realizar los diálogos para la construcción del enfoque territorial con los equipos territoriales de las sedes activas de la UBPD.</t>
  </si>
  <si>
    <t>Definir los componentes mínimos del enfoque territorial de la UBPD.</t>
  </si>
  <si>
    <t>Sistematizar los avances de la construcción del enfoque territorial de la UBPD.</t>
  </si>
  <si>
    <t>Presentar a la Dirección General de la UBPD, el documento para el proceso de elaboración del Plan Nacional de Búsqueda con participación de la sociedad civil y la coordinación con entidades.</t>
  </si>
  <si>
    <t xml:space="preserve">Coordinar la elaboración de insumos por parte de las direcciones misionales para la construcción del Plan Nacional de Búsqueda </t>
  </si>
  <si>
    <t>17 matrices de caracterización de actores regionales clave para la búsqueda, diligenciadas</t>
  </si>
  <si>
    <t>0 matrices de caracterización de actores regionales clave para la búsqueda, diligenciadas</t>
  </si>
  <si>
    <t>Identificación de actores clave en territorio y diligenciamiento de la matriz de identificación en las 10 primeras sedes territoriales.</t>
  </si>
  <si>
    <t>Identificación de actores clave en territorio y diligenciamiento de la matriz de identificación en las siguientes 7 sedes territoriales.</t>
  </si>
  <si>
    <t># de encuentros con entidades e instituciones que conocen el trabajo de la UBPD y con las que se inicia un contacto de relacionamiento en el territorio</t>
  </si>
  <si>
    <t>81 encuentros con entidades e instituciones que conocen el trabajo de la UBPD y con las que se inicia un contacto de relacionamiento en el territorio</t>
  </si>
  <si>
    <t>0 encuentros con entidades e instituciones que conocen el trabajo de la UBPD y con las que se inicia un contacto de relacionamiento en el territorio</t>
  </si>
  <si>
    <t>Sistematizar resultados del diálogo con actores institucionales.</t>
  </si>
  <si>
    <t>1.800 encuentros de asesoría, orientación, apoyo y fortalecimiento realizadas, de acuerdo a los lineamientos de la dirección de participación</t>
  </si>
  <si>
    <t>0 encuentros de asesoría, orientación, apoyo y fortalecimiento realizadas, de acuerdo a los lineamientos de la dirección de participación</t>
  </si>
  <si>
    <t>27 encuentros colectivos de asesoría, orientación, apoyo y fortalecimiento a familiares realizados</t>
  </si>
  <si>
    <t>0 encuentros colectivos de asesoría, orientación, apoyo y fortalecimiento a familiares realizados</t>
  </si>
  <si>
    <t>780 solicitudes de búsqueda de personas dadas por desaparecidas recibidas en el territorio</t>
  </si>
  <si>
    <t>0 solicitudes de búsqueda de personas dadas por desaparecidas recibidas en el territorio</t>
  </si>
  <si>
    <t># de solicitudes de búsqueda de personas dadas por desaparecidas recibidas en el territorio</t>
  </si>
  <si>
    <t>10 matrices de caracterización de potenciales fuentes de información territorial que aporten a la búsqueda</t>
  </si>
  <si>
    <t>0 matrices de caracterización de potenciales fuentes de información territorial que aporten a la búsqueda</t>
  </si>
  <si>
    <t># de matrices de caracterización de potenciales fuentes de información territorial que aporten a la búsqueda</t>
  </si>
  <si>
    <t>Diseño del instrumento de caracterización de fuentes en territorio</t>
  </si>
  <si>
    <t>Diligenciamiento del instrumento de caracterización de fuentes en territorio</t>
  </si>
  <si>
    <t># de documentos de diagnóstico sobre oportunidades u obstáculos para el acceso a información en territorio, según solicitudes realizadas por las Direcciones Técnicas de Información y Prospección</t>
  </si>
  <si>
    <t>2 documentos de diagnóstico sobre oportunidades u obstáculos para el acceso a información en territorio, según solicitudes realizadas por las Direcciones Técnicas de Información y Prospección</t>
  </si>
  <si>
    <t>0 documentos de diagnóstico sobre oportunidades u obstáculos para el acceso a información en territorio, según solicitudes realizadas por las Direcciones Técnicas de Información y Prospección</t>
  </si>
  <si>
    <t>Elaborar el primer documento de diagnóstico de las respuestas y acceso efectivo a la información solicitada.</t>
  </si>
  <si>
    <t>Elaborar el segundo documento de diagnóstico de las respuestas y acceso efectivo a la información solicitada.</t>
  </si>
  <si>
    <t>Documentar y sistematizar la información requerida a los equipos territoriales por parte de la Dirección de Información o de la Dirección de Prospección de la UBPD.</t>
  </si>
  <si>
    <t># de informes generados en virtud del cumplimiento de protocolos de acceso y protección de información</t>
  </si>
  <si>
    <t>2 informes generados en virtud del cumplimiento de protocolos de acceso y protección de información</t>
  </si>
  <si>
    <t>0 informes generados en virtud del cumplimiento de protocolos de acceso y protección de información</t>
  </si>
  <si>
    <t xml:space="preserve"> informes generados en virtud del cumplimiento de protocolos de acceso y protección de información</t>
  </si>
  <si>
    <t>Identificar las necesidades de instituciones y organizaciones sobre inventario y organización de información.</t>
  </si>
  <si>
    <t xml:space="preserve">60% de información recolectada, sistematizada y centralizada. </t>
  </si>
  <si>
    <t>43% de información recolectada, sistematizada y centralizada</t>
  </si>
  <si>
    <t>100% de ejecución del plan de estudios e investigaciones</t>
  </si>
  <si>
    <t>Desarrollar ejercicios metodológicos para la identificación de lineamientos para los planes de búsqueda.</t>
  </si>
  <si>
    <t>Consolidar el documento sobre lineamientos metodológicos para la formulación de planes de búsqueda.</t>
  </si>
  <si>
    <t>Firmar convenios y acuerdos de cooperación financiera o técnica</t>
  </si>
  <si>
    <t>Realizar mapeo de actores y alianzas internacionales</t>
  </si>
  <si>
    <t>Se encuentra en gestión el desarrollo de acuerdos de cooperación técnica con organizaciones internacionales para reforzar las capacidades y transferencia de conocimientos a la entidad en materia de recolección, procesamiento y análisis de información, implementación de enfoque de género e intercambio de experiencias en materia con organizaciones técnico científicas y organizaciones expertas.
Según el reporte financiero de la ejecución de los actuales proyectos y fichas de Cooperación Internacional suscritos por la UBPD realizado por los operadores (PNUD - ICTJ) que entregaron la siguiente información: 
Presupuesto a ejecutar 2019 MPTF (PNUD): 1.353.255 USD
Ejecutado Enero - Marzo 2019: 3.938 USD correspondiente a un 0.3% 
Ejecución acumulada del presupuesto total: correspondiente al 39% (reportado en el informe de indicadores)
Presupuesto a ejecutar Proyecto ICTJ (Embajada de Holanda): 945.580.000 COP 
Ejecución Enero a Marzo de 2019: 74.808.875 COP correspondiente a un 8%
Total de ejecución 1er trimestre 2019: 8.03%</t>
  </si>
  <si>
    <t>Realizar giras internacionales para presentar la UBPD.</t>
  </si>
  <si>
    <t>Desarrollar los planes de trabajo por estudios</t>
  </si>
  <si>
    <t>Realizar discusión sobre los resultados de los estudios</t>
  </si>
  <si>
    <t>Diseño de la estrategia de gestión de conocimiento</t>
  </si>
  <si>
    <t>Diagnóstico del proceso de creación, circulación, uso y apropiación del conocimiento de la UBPD</t>
  </si>
  <si>
    <t>% de herramientas para la creación, el flujo, la apropiación y el uso del conocimiento en la UBPD, implementadas</t>
  </si>
  <si>
    <t>100% de herramientas para la creación, el flujo, la apropiación y el uso del conocimiento en la UBPD, implementadas</t>
  </si>
  <si>
    <t>12,5% de las herramientas para la creación, el flujo, la apropiación y el uso del conocimiento en la UBPD, implementado</t>
  </si>
  <si>
    <t>De acuerdo a la planeación de la Oficina de Gestión de Conocimiento para el desarrollo de las cinco herramientas propuestas en el Plan de Acción, al primer trimestre de 2019 se presenta el protocolo y puesta en marcha del Centro documental. 
Adicionalmente, en herramientas para la gestión del conocimiento se ha venido trabajando en los siguientes temas:
1. Memoria institucional.
2. Plan Institucional de Capacitación
3. Construcción del glosario institucional y ontología conceptual de la UBPD.
4. Promoción del conocimiento al interior de la UBPD
5. Estrategias de comunicación y pedagogía</t>
  </si>
  <si>
    <t>El 75,7% de los servidores públicos vinculados a diciembre de 2018 hacen uso de las herramientas colaborativas</t>
  </si>
  <si>
    <t>En coordinación con los líderes de las temáticas, se realizó la identificación y priorización de los procedimientos a caracterizar y que soportarán el desarrollo de la gestión de los servicios tecnológicos provistos por la Oficina de TI.
Las acciones realizadas para dar cumplimiento a la actividad incluyeron: 
- Identificación y priorización de los procedimientos a caracterizar
- Desarrollo de ciclo de revisión y validación de las propuestas de los 4 procedimientos programados para entregar en el corte de seguimiento.
Se tiene un avance de aproximadamente el 50% en la creación de los siguientes procedimientos: 
1. Procedimiento para la identificación y mantenimiento de servicios de TI, 
2. Procedimiento atención solicitud de servicios de TI, 
3. Procedimiento gestión de cambios. y 
4. Procedimiento Políticas de Seguridad.</t>
  </si>
  <si>
    <t xml:space="preserve"> - Política de Control Interno - Información y Comunicación
-   Política de Transparencia, acceso a la información pública y lucha contra la corrupción </t>
  </si>
  <si>
    <t xml:space="preserve">Producir, postproducir, distribuir y difundir las piezas pedagógicas y comunicativas de la estrategia de sensibilización y movilización en radio y televisión, nacional y digital. </t>
  </si>
  <si>
    <t>Elaborar los procesos, procedimientos y demás documentos de sistema de gestión de la UBPD</t>
  </si>
  <si>
    <t>100% de avance en el seguimiento de la implementación del Sistema de Control Interno</t>
  </si>
  <si>
    <t xml:space="preserve">Asesorar la formulación y seguimiento de planes de mejoramiento a las áreas. </t>
  </si>
  <si>
    <t>Realizar reunión con las diferentes áreas de la entidad con el propósito de establecer los riesgos que pueden generar posibles acciones judiciales en contra de la UBPD.</t>
  </si>
  <si>
    <t>Solicitar la parametrización en el Sistema eKOGUI de la causa general por la que se configura el riesgo, si a ello hubiere lugar.</t>
  </si>
  <si>
    <t>Consolidación y seguimiento a la articulación interinstitucional de la UBPD con actores clave</t>
  </si>
  <si>
    <t xml:space="preserve">70% de protocolo de información construido. </t>
  </si>
  <si>
    <t>Diseñar de plan operativo para el funcionamiento de las áreas misionales a cargo de la subdirección</t>
  </si>
  <si>
    <t>Desde el mes de marzo la SGTT está realizando el proceso de selección de los equipos territorial. El resultado del avance será registrado durante el segundo trimestre de 2019</t>
  </si>
  <si>
    <t>Formulación participativa del enfoque territorial de la UBPD</t>
  </si>
  <si>
    <t># de documentos sobre lineamientos para la formulación del plan nacional de búsqueda, garantizando la inclusión de los enfoques territorial, diferencial, étnico y de género.</t>
  </si>
  <si>
    <t>Presentar a la Dirección General de la UBPD una propuesta de cronograma, metodología y componentes mínimos que debe contener el proceso de construcción del plan nacional de búsqueda.</t>
  </si>
  <si>
    <t>Lineamientos Técnicos para Planes de Búsqueda.</t>
  </si>
  <si>
    <t>Lineamientos para la evaluación de planes regionales de búsqueda</t>
  </si>
  <si>
    <t># de matrices de caracterización de actores regionales clave para la búsqueda</t>
  </si>
  <si>
    <t xml:space="preserve">Identificación y caracterización de actores territoriales para la búsqueda </t>
  </si>
  <si>
    <t>Aplicar instrumentos de recolección de información y documentación de casos a familiares y personas en territorio, siguiendo los lineamientos de la dirección de DIPLB de la UBPD.</t>
  </si>
  <si>
    <t xml:space="preserve">Evaluación y monitoreo de contextos de riesgo territorial. </t>
  </si>
  <si>
    <t>Mapeo nacional preliminar y diagnóstico sobre la búsqueda de personas dadas por desaparecidas en el contexto y en razón del conflicto armado.</t>
  </si>
  <si>
    <t xml:space="preserve">Realizar memorias de 6 encuentros con sociedad civil sobre Plan Nacional de Búsqueda. </t>
  </si>
  <si>
    <t xml:space="preserve">Revisar y proponer estructura de información primaria y secundaria recogida por la UBPD. </t>
  </si>
  <si>
    <t>Se han desarrollado reuniones internas de trabajo para abordar la elaboración de los documentos sobre el universo de personas dadas por desaparecidas en el contexto y en razón del conflicto armado. En tal sentido, se inició la construcción de un documento con consideraciones para la planeación de la conformación de este universo. En este documento se propone el entendimiento de la UBPD sobre lo que es el universo, sus objetivos, usuarios, algunos antecedentes internacionales en la materia y los principales retos para su conformación.</t>
  </si>
  <si>
    <t>Se avanzó en la construcción de rutas para 7 líneas de investigación que están relacionadas con la búsqueda de grupos de personas desaparecidas por un mismo actor en un periodo. Cinco de estos planes están focalizados en municipios de los siguientes departamentos del país: 1) San Carlos de Guaroa (Meta) , 2) Bagadó (Chocó), 3) San Vicente del Caguán, Cartagena del Chairá, Solano, Montañita, Milán, Doncello, Puerto Rico y Paujil (Caquetá) ,4) Sevilla (Valle del Cauca) y 5) Nariño. Las rutas de investigación restantes corresponden a situaciones que abarcan una dinámica nacional, estos dos planes son los de personas retenidas ilegalmente por las FARC cuyo paradero sigue siendo desconocido y aproximación a la construcción de planes relacionados con los 16 lugares objeto de medidas cautelares.</t>
  </si>
  <si>
    <t xml:space="preserve">Documentar subprocesos y procedimientos de información, planeación y localización. </t>
  </si>
  <si>
    <t>Solicitar el plan de formación a la oficina de gestión del conocimiento</t>
  </si>
  <si>
    <t>Diagnosticar el proceso de identificación Instituto Nacional de Medicina Legal y Ciencias Forenses.</t>
  </si>
  <si>
    <t>Socializar el diagnóstico del proceso de identificación de Instituto Nacional de Medicina Legal y Ciencias Forenses.</t>
  </si>
  <si>
    <t xml:space="preserve">Participar en la definición de contenidos para la elaboración de piezas comunicativas y material pedagógico para el proceso de participación </t>
  </si>
  <si>
    <t>Realizar los reencuentros solicitados</t>
  </si>
  <si>
    <t>Realizar el 100% de las entregas dignas solicitadas.</t>
  </si>
  <si>
    <t xml:space="preserve">Realizar las entregas dignas solicitadas </t>
  </si>
  <si>
    <t>Elaborar participativamente los lineamientos de participación, enfoques diferenciales (NNJ, persona mayor - generacional, étnico y discapacidad), género y psicosocial de los procesos de la UBPD.</t>
  </si>
  <si>
    <t>5 lineamientos de participación y enfoques diferenciales, étnico, género y psicosocial construidos</t>
  </si>
  <si>
    <t>0 lineamientos de participación y enfoques diferenciales, étnico, género y psicosocial construidos</t>
  </si>
  <si>
    <t xml:space="preserve">En el proceso de construcción de los lineamientos de los Enfoques Diferenciales y de Género, la UBPD ha llevado a cabo varias actividades que contribuyen a la consecución de dicho objetivo: 
Firmó el “Protocolo de Relacionamiento y Coordinación entre la UBPD y los Pueblos Indígenas de Colombia” y el “Protocolo para la Coordinación y Articulación de la Reparación Integral, Restaurativa y Transformadora de los Pueblos Indígenas de Colombia”. Con dichos instrumentos, la UBPD incluyó en sus obligaciones, el respeto por la cultura y la cosmovisión de los Pueblos Indígenas de Colombia, así como por su territorio, en el marco de las labores de búsqueda y localización de personas dadas por desaparecidas. 
Con relación a los demás enfoques diferenciales y de género, la UBPD produjo un documento inicial de principios y conceptos de cada uno de los enfoques. Este instrumento permitió avanzar en las discusiones que debe desarrollar la institución para la formulación de los lineamientos de los enfoques diferenciales, recogiendo las experiencias previas tanto a nivel internacional como de otras entidades estatales.
Finalmente, la DPCVED trabajó en la elaboración de los estados del arte y mapeos de actores, que permitirán la construcción de apuestas conceptuales, metodológicas e instrumentos de recolección de información para la puesta en marcha de la fase de participación ciudadana en la construcción de los lineamientos de los enfoques.
</t>
  </si>
  <si>
    <t>Socializar periódicamente los avances sobre lineamientos de participación y enfoques diferenciales, género y psicosocial en los procesos de lla UBPD.</t>
  </si>
  <si>
    <t>Participación de la sociedad civil en los procesos de búsqueda</t>
  </si>
  <si>
    <t xml:space="preserve"> - Política de servicio ciudadano
- Política de Talento Humano
- Política de Gestión documental</t>
  </si>
  <si>
    <t>Adquirir y proveer los bienes y servicios según la disponibilidad de recursos.</t>
  </si>
  <si>
    <t>% del Sistema de Seguridad y Salud en el trabajo implementado</t>
  </si>
  <si>
    <t xml:space="preserve"># de entidades con relacionamiento activo con la UBPD </t>
  </si>
  <si>
    <t xml:space="preserve">Lineamientos de participación y enfoques diferenciales, género y psicosocial para los procesos de la UBPD </t>
  </si>
  <si>
    <t xml:space="preserve">Se construyó el logo y la imagen institucional de la UBPD; se construyó la estrategia de comunicaciones y pedagogía; se lograron acercamientos y alianzas con diferentes medios de comunicación; se realizó la identificación de necesidades pedagógicas con las diferentes áreas de la UBPD, así como la propuesta de contenidos y piezas pedagógicas para el acceso al mecanismo; se inició la Fase Exploratoria de la Estrategia Círculo de Saberes en territorio; se elaboraron diferentes piezas audiovisuales pedagógicas. Se avanzó en el desarrollo y producción de contenidos de la nueva página web. Se abrió la cuenta oficial de la UBPD en Twitter, la cual para finales del primer trimestre ya contaba con más de 1000 seguidores. </t>
  </si>
  <si>
    <t>A primer trimestre de 2019, la Oficina de Gestión de Conocimiento avanzó en el desarrollo de los siguientes estudios:
1) Estado del Arte sobre la Desaparición en Colombia en el Marco y en Razón del Conflicto Armado.
2) Contextos Generales de las Violaciones a los Derechos Humanos Asociadas a la Desaparición en Colombia en el Marco y en Razón del Conflicto Armado.
3) Documentación de las metodologías de los procesos de búsqueda de las personas desaparecidas en contextos de violencia sociopolítica a nivel internacional</t>
  </si>
  <si>
    <t>Documento de política de prevención del daño antijurídico realizado</t>
  </si>
  <si>
    <t>Elaborar una estrategia de incentivos que permita fortalecer la cultura de la rendición de cuentas entre los servidores de la UBPD, la ciudadanía y los familiares que hagan parte de los grupos de interés.</t>
  </si>
  <si>
    <t>Diseñar de la estrategia de rendición de cuentas.</t>
  </si>
  <si>
    <t>Implementar la estrategia de rendición de cuentas para la vigencia.</t>
  </si>
  <si>
    <t>Realizar el seguimiento y evaluación sobre lo previsto para la vigencia.</t>
  </si>
  <si>
    <t>Plan Institucional de Gestión Ambiental - PIGA diseñado</t>
  </si>
  <si>
    <t>1 entidad con relacionamiento activo con la UBPD</t>
  </si>
  <si>
    <t>Identificar actores institucionales clave para el cumplimiento del mandato misional de la UBPD.</t>
  </si>
  <si>
    <t>Identificar temáticas y necesidades misionales de articulación.</t>
  </si>
  <si>
    <t>Entablar contacto e instalar mecanismo de articulación con los actores institucionales clave.</t>
  </si>
  <si>
    <t>Consecutivo indicador</t>
  </si>
  <si>
    <t>09</t>
  </si>
  <si>
    <t>01</t>
  </si>
  <si>
    <t>02</t>
  </si>
  <si>
    <t>03</t>
  </si>
  <si>
    <t>04</t>
  </si>
  <si>
    <t>05</t>
  </si>
  <si>
    <t>06</t>
  </si>
  <si>
    <t>07</t>
  </si>
  <si>
    <t>08</t>
  </si>
  <si>
    <t>% Avance acumulado 2019</t>
  </si>
  <si>
    <t>Meta
I trimestre de 2019</t>
  </si>
  <si>
    <t>Avance cuantitativo
I trimestre de 2019</t>
  </si>
  <si>
    <t>% Avance - I trimestre de 2019</t>
  </si>
  <si>
    <t>Nivel de cumplimiento - I trimestre de 2019</t>
  </si>
  <si>
    <t>Avance cualitativo
Primer trimestre de 2019</t>
  </si>
  <si>
    <t>Preparar y realizar 6 encuentros (2 con organizaciones de sociedad civil, 2 con organizaciones de familiares de desaparición y 2 con organizaciones de familiares de secuestro) sobre Plan Nacional de Búsqueda.</t>
  </si>
  <si>
    <t>Ejecutar y evaluar el plan de seguridad y salud en el trabajo</t>
  </si>
  <si>
    <t>% de planes regionales de búsqueda en implementación</t>
  </si>
  <si>
    <t>Implementar los planes regionales de búsqueda.</t>
  </si>
  <si>
    <t>88% de los planes regionales de búsqueda presentados a la Subdirección, en implementación</t>
  </si>
  <si>
    <t>0% de los planes regionales de búsqueda presentados a la Subdirección, en implementación</t>
  </si>
  <si>
    <t xml:space="preserve">85% de los equipos territoriales de la UBPD en funcionamiento. </t>
  </si>
  <si>
    <t>Conformar instancia colegiada al interior de la UBPD para la implentación de los planes regionales de búsqueda.</t>
  </si>
  <si>
    <t>60% de información recolectada, sistematizada y centralizada</t>
  </si>
  <si>
    <t>Durante el primer trimestre se realizó la actualización de los dos proyectos de inversion de la UBPD: "Implementación de procesos humanitarios y extrajudiciales de búsqueda de personas dadas por desaparecidas en razón y en contexto del conflicto armado colombiano" y "Fortalecimiento de la Unidad de Búsqueda de personas dadas por desaparecidas", al Decreto 2467 de diciembre de 2018, de liquidación del Presupuesto General de la Nación. Adicionalmente, es importante mencionar que, para realizar la distribución de recursos por actividades, se utilizó la versión del PAA 2019 vigente para el mes de febrero de 2019.</t>
  </si>
  <si>
    <t>Sistema de seguimiento, monitoreo y evaluación de proyectos implementado</t>
  </si>
  <si>
    <t>% de entregas dignas</t>
  </si>
  <si>
    <t>No. de organizaciones de la sociedad civil que apoyan los procesos de participación en la búsqueda.</t>
  </si>
  <si>
    <t>No. de organizaciones de la sociedad civil que conocen el trabajo de la UBPD y con las que se inicia un contacto de relacionamiento.</t>
  </si>
  <si>
    <r>
      <t>Los indicadores en este color, además del Plan de Acción, también hacen parte del proyecto de inversión con código BPIN 907: “</t>
    </r>
    <r>
      <rPr>
        <i/>
        <sz val="12"/>
        <color theme="1"/>
        <rFont val="Arial Narrow"/>
        <family val="2"/>
      </rPr>
      <t>Implementación de procesos humanitarios y extrajudiciales de búsqueda de personas dadas por desaparecidas en razón y en contexto del conflicto armado colombiano nacional</t>
    </r>
    <r>
      <rPr>
        <sz val="12"/>
        <color theme="1"/>
        <rFont val="Arial Narrow"/>
        <family val="2"/>
      </rPr>
      <t>”.</t>
    </r>
  </si>
  <si>
    <r>
      <t>Los indicadores en este color, además del Plan de Acción, también hacen parte del proyecto de inversión con código BPIN 898: “</t>
    </r>
    <r>
      <rPr>
        <i/>
        <sz val="12"/>
        <rFont val="Arial Narrow"/>
        <family val="2"/>
      </rPr>
      <t>Fortalecimiento de la Unidad de Búsqueda de Personas dadas por Desaparecidas nacional</t>
    </r>
    <r>
      <rPr>
        <sz val="12"/>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</si>
</sst>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C0A]d\-mmm\-yy;@"/>
    <numFmt numFmtId="171" formatCode="d\-m\-yy;@"/>
    <numFmt numFmtId="172" formatCode="dd/mm/yyyy;@"/>
    <numFmt numFmtId="173" formatCode="0.0%"/>
  </numFmts>
  <fonts count="17" x14ac:knownFonts="1">
    <font>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b/>
      <sz val="22"/>
      <name val="Arial Narrow"/>
      <family val="2"/>
    </font>
    <font>
      <sz val="11"/>
      <color theme="1"/>
      <name val="Calibri"/>
      <family val="2"/>
      <scheme val="minor"/>
    </font>
    <font>
      <sz val="12"/>
      <color theme="1"/>
      <name val="Arial Narrow"/>
      <family val="2"/>
    </font>
    <font>
      <sz val="12"/>
      <color rgb="FFFF0000"/>
      <name val="Arial Narrow"/>
      <family val="2"/>
    </font>
    <font>
      <sz val="11"/>
      <color rgb="FF9C6500"/>
      <name val="Calibri"/>
      <family val="2"/>
      <scheme val="minor"/>
    </font>
    <font>
      <b/>
      <sz val="26"/>
      <color rgb="FFCC99FF"/>
      <name val="Arial Narrow"/>
      <family val="2"/>
    </font>
    <font>
      <sz val="9"/>
      <name val="Arial Narrow"/>
      <family val="2"/>
    </font>
    <font>
      <b/>
      <u/>
      <sz val="18"/>
      <name val="Arial Narrow"/>
      <family val="2"/>
    </font>
    <font>
      <sz val="9"/>
      <color theme="1"/>
      <name val="Arial Narrow"/>
      <family val="2"/>
    </font>
    <font>
      <b/>
      <sz val="9"/>
      <name val="Arial Narrow"/>
      <family val="2"/>
    </font>
    <font>
      <i/>
      <sz val="12"/>
      <color theme="1"/>
      <name val="Arial Narrow"/>
      <family val="2"/>
    </font>
    <font>
      <i/>
      <sz val="12"/>
      <name val="Arial Narrow"/>
      <family val="2"/>
    </font>
  </fonts>
  <fills count="1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EB9C"/>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tint="-9.9978637043366805E-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43">
    <xf numFmtId="0" fontId="0" fillId="0" borderId="0"/>
    <xf numFmtId="41"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8"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5" fontId="1"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3" fillId="0" borderId="0"/>
    <xf numFmtId="0" fontId="3" fillId="0" borderId="0"/>
    <xf numFmtId="0" fontId="3" fillId="0" borderId="0"/>
    <xf numFmtId="0" fontId="9" fillId="5" borderId="0" applyNumberFormat="0" applyBorder="0" applyAlignment="0" applyProtection="0"/>
  </cellStyleXfs>
  <cellXfs count="173">
    <xf numFmtId="0" fontId="0" fillId="0" borderId="0" xfId="0"/>
    <xf numFmtId="0" fontId="2" fillId="2" borderId="0" xfId="0" applyFont="1" applyFill="1" applyAlignment="1">
      <alignment horizontal="center"/>
    </xf>
    <xf numFmtId="0" fontId="2" fillId="2" borderId="0" xfId="0" applyFont="1" applyFill="1"/>
    <xf numFmtId="0" fontId="7" fillId="0" borderId="0" xfId="0" applyFont="1"/>
    <xf numFmtId="0" fontId="7" fillId="0" borderId="0" xfId="0" applyFont="1" applyAlignment="1">
      <alignment horizontal="center"/>
    </xf>
    <xf numFmtId="0" fontId="2" fillId="2" borderId="0" xfId="0" applyFont="1" applyFill="1" applyAlignment="1">
      <alignment horizontal="justify" wrapText="1"/>
    </xf>
    <xf numFmtId="0" fontId="2" fillId="2" borderId="0" xfId="0" applyFont="1" applyFill="1" applyAlignment="1">
      <alignment horizontal="fill"/>
    </xf>
    <xf numFmtId="0" fontId="2" fillId="4" borderId="1" xfId="0" applyFont="1" applyFill="1" applyBorder="1" applyAlignment="1">
      <alignment horizontal="center" vertical="center" wrapText="1"/>
    </xf>
    <xf numFmtId="0" fontId="2" fillId="2" borderId="0" xfId="0" applyFont="1" applyFill="1" applyAlignment="1">
      <alignment horizontal="center" wrapText="1"/>
    </xf>
    <xf numFmtId="0" fontId="7" fillId="2" borderId="1" xfId="0" applyFont="1" applyFill="1" applyBorder="1" applyAlignment="1">
      <alignment horizontal="left" vertical="center" wrapText="1"/>
    </xf>
    <xf numFmtId="0" fontId="2" fillId="2" borderId="0" xfId="0" applyFont="1" applyFill="1" applyAlignment="1">
      <alignment horizontal="fill" wrapText="1"/>
    </xf>
    <xf numFmtId="0" fontId="8" fillId="0" borderId="0" xfId="0" applyFont="1"/>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2" borderId="1" xfId="0" applyNumberFormat="1" applyFont="1" applyFill="1" applyBorder="1" applyAlignment="1">
      <alignment horizontal="center" wrapText="1"/>
    </xf>
    <xf numFmtId="172" fontId="7" fillId="0" borderId="1" xfId="0" applyNumberFormat="1" applyFont="1" applyBorder="1" applyAlignment="1">
      <alignment horizontal="center" vertical="center" wrapText="1"/>
    </xf>
    <xf numFmtId="172"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14" fontId="2" fillId="2" borderId="0" xfId="0" applyNumberFormat="1" applyFont="1" applyFill="1" applyAlignment="1">
      <alignment horizontal="center" wrapText="1"/>
    </xf>
    <xf numFmtId="14" fontId="2" fillId="2" borderId="0" xfId="0" applyNumberFormat="1" applyFont="1" applyFill="1" applyAlignment="1">
      <alignment horizontal="center"/>
    </xf>
    <xf numFmtId="0" fontId="2" fillId="4"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3" xfId="0" applyFont="1" applyFill="1" applyBorder="1" applyAlignment="1">
      <alignment horizontal="center" vertical="center" wrapText="1"/>
    </xf>
    <xf numFmtId="14" fontId="4" fillId="3" borderId="13"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4" fontId="2" fillId="2" borderId="6" xfId="0" applyNumberFormat="1" applyFont="1" applyFill="1" applyBorder="1" applyAlignment="1">
      <alignment horizontal="center" wrapText="1"/>
    </xf>
    <xf numFmtId="0" fontId="7" fillId="0" borderId="1" xfId="42" applyFont="1" applyFill="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vertical="center"/>
    </xf>
    <xf numFmtId="0" fontId="11" fillId="4" borderId="1"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2" fillId="4" borderId="2"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0" fontId="10" fillId="2" borderId="3" xfId="0" applyFont="1" applyFill="1" applyBorder="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170" fontId="4" fillId="3" borderId="8" xfId="27" applyNumberFormat="1" applyFont="1" applyFill="1" applyBorder="1" applyAlignment="1">
      <alignment horizontal="center" vertical="center" wrapText="1"/>
    </xf>
    <xf numFmtId="171" fontId="2" fillId="2" borderId="10" xfId="27" applyNumberFormat="1" applyFont="1" applyFill="1" applyBorder="1" applyAlignment="1">
      <alignment horizontal="left" vertical="center" wrapText="1"/>
    </xf>
    <xf numFmtId="171" fontId="2" fillId="4" borderId="10" xfId="27" applyNumberFormat="1" applyFont="1" applyFill="1" applyBorder="1" applyAlignment="1">
      <alignment horizontal="left" vertical="center" wrapText="1"/>
    </xf>
    <xf numFmtId="0" fontId="7" fillId="0" borderId="10" xfId="0" applyFont="1" applyBorder="1"/>
    <xf numFmtId="0" fontId="2" fillId="0" borderId="10" xfId="0" applyFont="1" applyBorder="1" applyAlignment="1">
      <alignment horizontal="left" vertical="center" wrapText="1"/>
    </xf>
    <xf numFmtId="171" fontId="2" fillId="0" borderId="10" xfId="27" applyNumberFormat="1" applyFont="1" applyFill="1" applyBorder="1" applyAlignment="1">
      <alignment horizontal="left" vertical="center" wrapText="1"/>
    </xf>
    <xf numFmtId="171" fontId="2" fillId="0" borderId="10" xfId="27" applyNumberFormat="1" applyFont="1" applyFill="1" applyBorder="1" applyAlignment="1">
      <alignment vertical="center" wrapText="1"/>
    </xf>
    <xf numFmtId="0" fontId="7" fillId="0" borderId="10" xfId="0" applyFont="1" applyBorder="1" applyAlignment="1">
      <alignment horizontal="left" vertical="center" wrapText="1"/>
    </xf>
    <xf numFmtId="171" fontId="2" fillId="2" borderId="12" xfId="27"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49" fontId="2" fillId="4" borderId="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0" fontId="7" fillId="8" borderId="1" xfId="0" applyFont="1" applyFill="1" applyBorder="1" applyAlignment="1">
      <alignment horizontal="left" vertical="center" wrapText="1"/>
    </xf>
    <xf numFmtId="0" fontId="2" fillId="8" borderId="10" xfId="0" applyFont="1" applyFill="1" applyBorder="1" applyAlignment="1">
      <alignment horizontal="left" vertical="center" wrapText="1"/>
    </xf>
    <xf numFmtId="0" fontId="7" fillId="9" borderId="1" xfId="0" applyFont="1" applyFill="1" applyBorder="1" applyAlignment="1">
      <alignment horizontal="left" vertical="center" wrapText="1"/>
    </xf>
    <xf numFmtId="172" fontId="7" fillId="9" borderId="1" xfId="0" applyNumberFormat="1" applyFont="1" applyFill="1" applyBorder="1" applyAlignment="1">
      <alignment horizontal="center" vertical="center" wrapText="1"/>
    </xf>
    <xf numFmtId="0" fontId="2" fillId="9" borderId="10" xfId="0" applyFont="1" applyFill="1" applyBorder="1" applyAlignment="1">
      <alignment horizontal="left" vertical="center" wrapText="1"/>
    </xf>
    <xf numFmtId="0" fontId="8" fillId="9" borderId="10" xfId="0" applyFont="1" applyFill="1" applyBorder="1" applyAlignment="1">
      <alignment vertical="center" wrapText="1"/>
    </xf>
    <xf numFmtId="0" fontId="2" fillId="9" borderId="10" xfId="0" applyFont="1" applyFill="1" applyBorder="1" applyAlignment="1">
      <alignment vertical="center" wrapText="1"/>
    </xf>
    <xf numFmtId="0" fontId="2" fillId="9" borderId="1" xfId="0" applyFont="1" applyFill="1" applyBorder="1" applyAlignment="1">
      <alignment horizontal="left" vertical="center" wrapText="1"/>
    </xf>
    <xf numFmtId="14" fontId="2" fillId="9" borderId="1" xfId="0" applyNumberFormat="1" applyFont="1" applyFill="1" applyBorder="1" applyAlignment="1">
      <alignment horizontal="center" vertical="center" wrapText="1"/>
    </xf>
    <xf numFmtId="171" fontId="2" fillId="9" borderId="10" xfId="27" applyNumberFormat="1" applyFont="1" applyFill="1" applyBorder="1" applyAlignment="1">
      <alignment horizontal="left" vertical="center" wrapText="1"/>
    </xf>
    <xf numFmtId="14" fontId="7" fillId="9" borderId="1" xfId="0" applyNumberFormat="1" applyFont="1" applyFill="1" applyBorder="1" applyAlignment="1">
      <alignment horizontal="center" vertical="center" wrapText="1"/>
    </xf>
    <xf numFmtId="14" fontId="2" fillId="9" borderId="10" xfId="0" applyNumberFormat="1" applyFont="1" applyFill="1" applyBorder="1" applyAlignment="1">
      <alignment horizontal="left" vertical="center" wrapText="1"/>
    </xf>
    <xf numFmtId="0" fontId="2" fillId="8" borderId="1" xfId="0" applyFont="1" applyFill="1" applyBorder="1" applyAlignment="1">
      <alignment horizontal="left" vertical="center" wrapText="1"/>
    </xf>
    <xf numFmtId="14" fontId="2" fillId="8" borderId="1" xfId="0" applyNumberFormat="1" applyFont="1" applyFill="1" applyBorder="1" applyAlignment="1">
      <alignment horizontal="center" vertical="center" wrapText="1"/>
    </xf>
    <xf numFmtId="171" fontId="2" fillId="8" borderId="10" xfId="27" applyNumberFormat="1" applyFont="1" applyFill="1" applyBorder="1" applyAlignment="1">
      <alignment horizontal="left" vertical="center" wrapText="1"/>
    </xf>
    <xf numFmtId="14" fontId="7" fillId="8" borderId="1" xfId="0" applyNumberFormat="1" applyFont="1" applyFill="1" applyBorder="1" applyAlignment="1">
      <alignment horizontal="center" vertical="center" wrapText="1"/>
    </xf>
    <xf numFmtId="0" fontId="7" fillId="8" borderId="10" xfId="0" applyFont="1" applyFill="1" applyBorder="1" applyAlignment="1">
      <alignment horizontal="left" vertical="center" wrapText="1"/>
    </xf>
    <xf numFmtId="9" fontId="2" fillId="2" borderId="19" xfId="0" applyNumberFormat="1" applyFont="1" applyFill="1" applyBorder="1" applyAlignment="1">
      <alignment horizontal="center" vertical="center" wrapText="1"/>
    </xf>
    <xf numFmtId="9" fontId="2" fillId="2" borderId="20" xfId="0" applyNumberFormat="1" applyFont="1" applyFill="1" applyBorder="1" applyAlignment="1">
      <alignment horizontal="center" vertical="center" wrapText="1"/>
    </xf>
    <xf numFmtId="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10" fontId="2" fillId="2" borderId="19" xfId="0" applyNumberFormat="1" applyFont="1" applyFill="1" applyBorder="1" applyAlignment="1">
      <alignment horizontal="center" vertical="center" wrapText="1"/>
    </xf>
    <xf numFmtId="10" fontId="2" fillId="2" borderId="20" xfId="0" applyNumberFormat="1" applyFont="1" applyFill="1" applyBorder="1" applyAlignment="1">
      <alignment horizontal="center" vertical="center" wrapText="1"/>
    </xf>
    <xf numFmtId="10" fontId="2" fillId="2" borderId="21" xfId="0" applyNumberFormat="1" applyFont="1" applyFill="1" applyBorder="1" applyAlignment="1">
      <alignment horizontal="center" vertical="center" wrapText="1"/>
    </xf>
    <xf numFmtId="9" fontId="2" fillId="7" borderId="19" xfId="0" applyNumberFormat="1" applyFont="1" applyFill="1" applyBorder="1" applyAlignment="1">
      <alignment horizontal="center" vertical="center" wrapText="1"/>
    </xf>
    <xf numFmtId="9" fontId="2" fillId="7" borderId="20" xfId="0" applyNumberFormat="1" applyFont="1" applyFill="1" applyBorder="1" applyAlignment="1">
      <alignment horizontal="center" vertical="center" wrapText="1"/>
    </xf>
    <xf numFmtId="9" fontId="2" fillId="7" borderId="21" xfId="0" applyNumberFormat="1" applyFont="1" applyFill="1" applyBorder="1" applyAlignment="1">
      <alignment horizontal="center" vertical="center" wrapText="1"/>
    </xf>
    <xf numFmtId="9" fontId="2" fillId="0" borderId="19" xfId="0" applyNumberFormat="1" applyFont="1" applyBorder="1" applyAlignment="1">
      <alignment horizontal="center" vertical="center" wrapText="1"/>
    </xf>
    <xf numFmtId="9" fontId="2" fillId="0" borderId="20"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9" fontId="2" fillId="0" borderId="22" xfId="0" applyNumberFormat="1" applyFont="1" applyBorder="1" applyAlignment="1">
      <alignment horizontal="center" vertical="center" wrapText="1"/>
    </xf>
    <xf numFmtId="9" fontId="2" fillId="0" borderId="23"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0"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30" xfId="0" applyFont="1" applyBorder="1" applyAlignment="1">
      <alignment horizontal="left"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173" fontId="2" fillId="0" borderId="19" xfId="0" applyNumberFormat="1" applyFont="1" applyBorder="1" applyAlignment="1">
      <alignment horizontal="center" vertical="center" wrapText="1"/>
    </xf>
    <xf numFmtId="173" fontId="2" fillId="0" borderId="20" xfId="0" applyNumberFormat="1" applyFont="1" applyBorder="1" applyAlignment="1">
      <alignment horizontal="center" vertical="center" wrapText="1"/>
    </xf>
    <xf numFmtId="173" fontId="2" fillId="0" borderId="21" xfId="0" applyNumberFormat="1" applyFont="1" applyBorder="1" applyAlignment="1">
      <alignment horizontal="center" vertical="center" wrapText="1"/>
    </xf>
    <xf numFmtId="9" fontId="7" fillId="0" borderId="19" xfId="0" applyNumberFormat="1" applyFont="1" applyBorder="1" applyAlignment="1">
      <alignment horizontal="center" vertical="center" wrapText="1"/>
    </xf>
    <xf numFmtId="9" fontId="7" fillId="0" borderId="20"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3" fillId="0" borderId="27" xfId="0" applyFont="1" applyBorder="1" applyAlignment="1">
      <alignment horizontal="left" vertical="center" wrapText="1"/>
    </xf>
    <xf numFmtId="9" fontId="7" fillId="0" borderId="28" xfId="0" applyNumberFormat="1"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7" fillId="8"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 xfId="0" applyFont="1" applyBorder="1" applyAlignment="1">
      <alignment horizontal="left" vertical="center" wrapText="1"/>
    </xf>
    <xf numFmtId="0" fontId="2" fillId="9" borderId="9"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9" xfId="0" applyFont="1" applyBorder="1" applyAlignment="1">
      <alignment horizontal="left" vertical="center" wrapText="1"/>
    </xf>
    <xf numFmtId="9" fontId="2" fillId="0" borderId="2"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9" fontId="2" fillId="8"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73" fontId="2" fillId="2" borderId="19" xfId="0" applyNumberFormat="1" applyFont="1" applyFill="1" applyBorder="1" applyAlignment="1">
      <alignment horizontal="center" vertical="center" wrapText="1"/>
    </xf>
    <xf numFmtId="173" fontId="2" fillId="2" borderId="20" xfId="0" applyNumberFormat="1" applyFont="1" applyFill="1" applyBorder="1" applyAlignment="1">
      <alignment horizontal="center" vertical="center" wrapText="1"/>
    </xf>
    <xf numFmtId="173" fontId="2" fillId="2" borderId="21" xfId="0" applyNumberFormat="1" applyFont="1" applyFill="1" applyBorder="1" applyAlignment="1">
      <alignment horizontal="center" vertical="center" wrapText="1"/>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9" fontId="11" fillId="0" borderId="25" xfId="0" applyNumberFormat="1" applyFont="1" applyBorder="1" applyAlignment="1">
      <alignment horizontal="left" vertical="center" wrapText="1"/>
    </xf>
    <xf numFmtId="9" fontId="11" fillId="0" borderId="26" xfId="0" applyNumberFormat="1" applyFont="1" applyBorder="1" applyAlignment="1">
      <alignment horizontal="left" vertical="center" wrapText="1"/>
    </xf>
    <xf numFmtId="9" fontId="11" fillId="0" borderId="30" xfId="0" applyNumberFormat="1" applyFont="1" applyBorder="1" applyAlignment="1">
      <alignment horizontal="left" vertical="center" wrapText="1"/>
    </xf>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cellXfs>
  <cellStyles count="43">
    <cellStyle name="Millares [0] 2" xfId="1" xr:uid="{00000000-0005-0000-0000-000000000000}"/>
    <cellStyle name="Millares 10" xfId="2" xr:uid="{00000000-0005-0000-0000-000001000000}"/>
    <cellStyle name="Millares 11" xfId="3" xr:uid="{00000000-0005-0000-0000-000002000000}"/>
    <cellStyle name="Millares 12" xfId="4" xr:uid="{00000000-0005-0000-0000-000003000000}"/>
    <cellStyle name="Millares 13" xfId="5" xr:uid="{00000000-0005-0000-0000-000004000000}"/>
    <cellStyle name="Millares 14" xfId="6" xr:uid="{00000000-0005-0000-0000-000005000000}"/>
    <cellStyle name="Millares 15" xfId="7" xr:uid="{00000000-0005-0000-0000-000006000000}"/>
    <cellStyle name="Millares 16" xfId="8" xr:uid="{00000000-0005-0000-0000-000007000000}"/>
    <cellStyle name="Millares 17" xfId="9" xr:uid="{00000000-0005-0000-0000-000008000000}"/>
    <cellStyle name="Millares 18" xfId="10" xr:uid="{00000000-0005-0000-0000-000009000000}"/>
    <cellStyle name="Millares 19" xfId="11" xr:uid="{00000000-0005-0000-0000-00000A000000}"/>
    <cellStyle name="Millares 2" xfId="12" xr:uid="{00000000-0005-0000-0000-00000B000000}"/>
    <cellStyle name="Millares 2 2" xfId="13" xr:uid="{00000000-0005-0000-0000-00000C000000}"/>
    <cellStyle name="Millares 2 3" xfId="14" xr:uid="{00000000-0005-0000-0000-00000D000000}"/>
    <cellStyle name="Millares 3" xfId="15" xr:uid="{00000000-0005-0000-0000-00000E000000}"/>
    <cellStyle name="Millares 3 2" xfId="16" xr:uid="{00000000-0005-0000-0000-00000F000000}"/>
    <cellStyle name="Millares 4" xfId="17" xr:uid="{00000000-0005-0000-0000-000010000000}"/>
    <cellStyle name="Millares 4 2" xfId="18" xr:uid="{00000000-0005-0000-0000-000011000000}"/>
    <cellStyle name="Millares 5" xfId="19" xr:uid="{00000000-0005-0000-0000-000012000000}"/>
    <cellStyle name="Millares 6" xfId="20" xr:uid="{00000000-0005-0000-0000-000013000000}"/>
    <cellStyle name="Millares 7" xfId="21" xr:uid="{00000000-0005-0000-0000-000014000000}"/>
    <cellStyle name="Millares 8" xfId="22" xr:uid="{00000000-0005-0000-0000-000015000000}"/>
    <cellStyle name="Millares 9" xfId="23" xr:uid="{00000000-0005-0000-0000-000016000000}"/>
    <cellStyle name="Moneda 2" xfId="24" xr:uid="{00000000-0005-0000-0000-000017000000}"/>
    <cellStyle name="Moneda 2 2" xfId="25" xr:uid="{00000000-0005-0000-0000-000018000000}"/>
    <cellStyle name="Moneda 2 3" xfId="26" xr:uid="{00000000-0005-0000-0000-000019000000}"/>
    <cellStyle name="Moneda 20" xfId="27" xr:uid="{00000000-0005-0000-0000-00001A000000}"/>
    <cellStyle name="Moneda 21" xfId="28" xr:uid="{00000000-0005-0000-0000-00001B000000}"/>
    <cellStyle name="Moneda 3" xfId="29" xr:uid="{00000000-0005-0000-0000-00001C000000}"/>
    <cellStyle name="Moneda 3 2" xfId="30" xr:uid="{00000000-0005-0000-0000-00001D000000}"/>
    <cellStyle name="Moneda 4" xfId="31" xr:uid="{00000000-0005-0000-0000-00001E000000}"/>
    <cellStyle name="Moneda 4 2" xfId="32" xr:uid="{00000000-0005-0000-0000-00001F000000}"/>
    <cellStyle name="Moneda 5" xfId="33" xr:uid="{00000000-0005-0000-0000-000020000000}"/>
    <cellStyle name="Moneda 5 2" xfId="34" xr:uid="{00000000-0005-0000-0000-000021000000}"/>
    <cellStyle name="Moneda 6" xfId="35" xr:uid="{00000000-0005-0000-0000-000022000000}"/>
    <cellStyle name="Moneda 6 2" xfId="36" xr:uid="{00000000-0005-0000-0000-000023000000}"/>
    <cellStyle name="Moneda 6 3" xfId="37" xr:uid="{00000000-0005-0000-0000-000024000000}"/>
    <cellStyle name="Moneda 7" xfId="38" xr:uid="{00000000-0005-0000-0000-000025000000}"/>
    <cellStyle name="Neutral" xfId="42" builtinId="28"/>
    <cellStyle name="Normal" xfId="0" builtinId="0"/>
    <cellStyle name="Normal 2" xfId="39" xr:uid="{00000000-0005-0000-0000-000028000000}"/>
    <cellStyle name="Normal 2 2" xfId="40" xr:uid="{00000000-0005-0000-0000-000029000000}"/>
    <cellStyle name="Normal 8" xfId="41" xr:uid="{00000000-0005-0000-0000-00002A000000}"/>
  </cellStyles>
  <dxfs count="5">
    <dxf>
      <fill>
        <patternFill>
          <bgColor rgb="FF00B0F0"/>
        </patternFill>
      </fill>
    </dxf>
    <dxf>
      <fill>
        <patternFill>
          <bgColor rgb="FF00B050"/>
        </patternFill>
      </fill>
    </dxf>
    <dxf>
      <fill>
        <patternFill>
          <bgColor rgb="FFFFFF00"/>
        </patternFill>
      </fill>
    </dxf>
    <dxf>
      <font>
        <color auto="1"/>
      </font>
      <fill>
        <patternFill>
          <bgColor rgb="FFFF0000"/>
        </patternFill>
      </fill>
    </dxf>
    <dxf>
      <fill>
        <patternFill>
          <bgColor rgb="FFFFC000"/>
        </patternFill>
      </fill>
    </dxf>
  </dxfs>
  <tableStyles count="0" defaultTableStyle="TableStyleMedium9" defaultPivotStyle="PivotStyleLight16"/>
  <colors>
    <mruColors>
      <color rgb="FF66FFCC"/>
      <color rgb="FFCC0000"/>
      <color rgb="FF599FA5"/>
      <color rgb="FFEAB200"/>
      <color rgb="FF33CC33"/>
      <color rgb="FF66FF66"/>
      <color rgb="FF33CCFF"/>
      <color rgb="FFCC6600"/>
      <color rgb="FF008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563217</xdr:colOff>
      <xdr:row>0</xdr:row>
      <xdr:rowOff>33132</xdr:rowOff>
    </xdr:from>
    <xdr:to>
      <xdr:col>0</xdr:col>
      <xdr:colOff>1441173</xdr:colOff>
      <xdr:row>1</xdr:row>
      <xdr:rowOff>248480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rcRect/>
        <a:stretch>
          <a:fillRect/>
        </a:stretch>
      </xdr:blipFill>
      <xdr:spPr bwMode="auto">
        <a:xfrm>
          <a:off x="563217" y="33132"/>
          <a:ext cx="877956" cy="58806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1.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D6AF-D6AA-462B-8D22-1499CDEF9951}">
  <dimension ref="B2:B3"/>
  <sheetViews>
    <sheetView tabSelected="1" workbookViewId="0">
      <selection activeCell="B2" sqref="B2"/>
    </sheetView>
  </sheetViews>
  <sheetFormatPr baseColWidth="10" defaultRowHeight="15" x14ac:dyDescent="0.25"/>
  <cols>
    <col min="1" max="1" width="5.42578125" customWidth="1"/>
    <col min="2" max="2" width="64.140625" customWidth="1"/>
  </cols>
  <sheetData>
    <row r="2" spans="2:2" ht="63" x14ac:dyDescent="0.25">
      <c r="B2" s="67" t="s">
        <v>859</v>
      </c>
    </row>
    <row r="3" spans="2:2" ht="78.75" x14ac:dyDescent="0.25">
      <c r="B3" s="57" t="s">
        <v>858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370"/>
  <sheetViews>
    <sheetView showGridLines="0" zoomScale="60" zoomScaleNormal="60" zoomScaleSheetLayoutView="53" workbookViewId="0">
      <selection activeCell="F4" sqref="F4:F8"/>
    </sheetView>
  </sheetViews>
  <sheetFormatPr baseColWidth="10" defaultColWidth="10.85546875" defaultRowHeight="15.75" x14ac:dyDescent="0.25"/>
  <cols>
    <col min="1" max="1" width="31" style="2" customWidth="1"/>
    <col min="2" max="2" width="16.5703125" style="1" customWidth="1"/>
    <col min="3" max="3" width="13.5703125" style="1" customWidth="1"/>
    <col min="4" max="4" width="23" style="1" customWidth="1"/>
    <col min="5" max="5" width="28" style="1" customWidth="1"/>
    <col min="6" max="6" width="21.85546875" style="1" customWidth="1"/>
    <col min="7" max="7" width="69.5703125" style="2" customWidth="1"/>
    <col min="8" max="9" width="17.140625" style="21" customWidth="1"/>
    <col min="10" max="10" width="33.28515625" style="2" customWidth="1"/>
    <col min="11" max="11" width="26.7109375" style="2" customWidth="1"/>
    <col min="12" max="12" width="27.42578125" style="2" customWidth="1"/>
    <col min="13" max="15" width="26.28515625" style="1" customWidth="1"/>
    <col min="16" max="18" width="17.28515625" style="1" customWidth="1"/>
    <col min="19" max="19" width="59.42578125" style="1" customWidth="1"/>
    <col min="20" max="20" width="5.140625" style="3" customWidth="1"/>
    <col min="21" max="16384" width="10.85546875" style="3"/>
  </cols>
  <sheetData>
    <row r="1" spans="1:19" ht="29.25" customHeight="1" thickBot="1" x14ac:dyDescent="0.3">
      <c r="A1" s="35"/>
      <c r="B1" s="36"/>
      <c r="C1" s="29"/>
      <c r="D1" s="30"/>
      <c r="E1" s="30"/>
      <c r="F1" s="30"/>
      <c r="G1" s="30"/>
      <c r="H1" s="30"/>
      <c r="I1" s="30"/>
      <c r="J1" s="30"/>
      <c r="K1" s="30"/>
      <c r="L1" s="30"/>
      <c r="M1" s="30"/>
      <c r="N1" s="30"/>
      <c r="O1" s="30" t="s">
        <v>649</v>
      </c>
      <c r="P1" s="30"/>
      <c r="Q1" s="30"/>
      <c r="R1" s="30"/>
      <c r="S1" s="30"/>
    </row>
    <row r="2" spans="1:19" ht="21.75" customHeight="1" thickBot="1" x14ac:dyDescent="0.3">
      <c r="A2" s="37"/>
      <c r="B2" s="164" t="s">
        <v>640</v>
      </c>
      <c r="C2" s="165"/>
      <c r="D2" s="165"/>
      <c r="E2" s="165"/>
      <c r="F2" s="165"/>
      <c r="G2" s="165"/>
      <c r="H2" s="165"/>
      <c r="I2" s="165"/>
      <c r="J2" s="165"/>
      <c r="K2" s="165"/>
      <c r="L2" s="166"/>
      <c r="M2" s="170" t="s">
        <v>639</v>
      </c>
      <c r="N2" s="171"/>
      <c r="O2" s="171"/>
      <c r="P2" s="171"/>
      <c r="Q2" s="171"/>
      <c r="R2" s="171"/>
      <c r="S2" s="172"/>
    </row>
    <row r="3" spans="1:19" s="4" customFormat="1" ht="67.5" customHeight="1" x14ac:dyDescent="0.25">
      <c r="A3" s="23" t="s">
        <v>1</v>
      </c>
      <c r="B3" s="24" t="s">
        <v>0</v>
      </c>
      <c r="C3" s="24" t="s">
        <v>828</v>
      </c>
      <c r="D3" s="24" t="s">
        <v>650</v>
      </c>
      <c r="E3" s="24" t="s">
        <v>4</v>
      </c>
      <c r="F3" s="24" t="s">
        <v>2</v>
      </c>
      <c r="G3" s="24" t="s">
        <v>69</v>
      </c>
      <c r="H3" s="25" t="s">
        <v>67</v>
      </c>
      <c r="I3" s="25" t="s">
        <v>68</v>
      </c>
      <c r="J3" s="38" t="s">
        <v>3</v>
      </c>
      <c r="K3" s="32" t="s">
        <v>5</v>
      </c>
      <c r="L3" s="24" t="s">
        <v>381</v>
      </c>
      <c r="M3" s="48" t="s">
        <v>535</v>
      </c>
      <c r="N3" s="47" t="s">
        <v>839</v>
      </c>
      <c r="O3" s="47" t="s">
        <v>840</v>
      </c>
      <c r="P3" s="47" t="s">
        <v>841</v>
      </c>
      <c r="Q3" s="47" t="s">
        <v>838</v>
      </c>
      <c r="R3" s="47" t="s">
        <v>842</v>
      </c>
      <c r="S3" s="47" t="s">
        <v>843</v>
      </c>
    </row>
    <row r="4" spans="1:19" ht="41.25" customHeight="1" x14ac:dyDescent="0.25">
      <c r="A4" s="124" t="s">
        <v>110</v>
      </c>
      <c r="B4" s="125" t="s">
        <v>26</v>
      </c>
      <c r="C4" s="160" t="s">
        <v>830</v>
      </c>
      <c r="D4" s="125" t="s">
        <v>27</v>
      </c>
      <c r="E4" s="125" t="s">
        <v>413</v>
      </c>
      <c r="F4" s="125" t="s">
        <v>71</v>
      </c>
      <c r="G4" s="12" t="s">
        <v>453</v>
      </c>
      <c r="H4" s="14">
        <v>43466</v>
      </c>
      <c r="I4" s="14">
        <v>43480</v>
      </c>
      <c r="J4" s="39" t="s">
        <v>28</v>
      </c>
      <c r="K4" s="130" t="s">
        <v>349</v>
      </c>
      <c r="L4" s="125" t="s">
        <v>357</v>
      </c>
      <c r="M4" s="75" t="s">
        <v>170</v>
      </c>
      <c r="N4" s="81" t="s">
        <v>563</v>
      </c>
      <c r="O4" s="81" t="s">
        <v>564</v>
      </c>
      <c r="P4" s="72" t="str">
        <f>IFERROR((1/0),"No aplica")</f>
        <v>No aplica</v>
      </c>
      <c r="Q4" s="72">
        <f>1/3</f>
        <v>0.33333333333333331</v>
      </c>
      <c r="R4" s="81" t="s">
        <v>539</v>
      </c>
      <c r="S4" s="78" t="s">
        <v>536</v>
      </c>
    </row>
    <row r="5" spans="1:19" ht="41.25" customHeight="1" x14ac:dyDescent="0.25">
      <c r="A5" s="124"/>
      <c r="B5" s="125"/>
      <c r="C5" s="160"/>
      <c r="D5" s="125"/>
      <c r="E5" s="125"/>
      <c r="F5" s="125"/>
      <c r="G5" s="12" t="s">
        <v>72</v>
      </c>
      <c r="H5" s="14">
        <v>43466</v>
      </c>
      <c r="I5" s="14">
        <v>43495</v>
      </c>
      <c r="J5" s="39" t="s">
        <v>28</v>
      </c>
      <c r="K5" s="130"/>
      <c r="L5" s="125"/>
      <c r="M5" s="76"/>
      <c r="N5" s="82"/>
      <c r="O5" s="82"/>
      <c r="P5" s="73"/>
      <c r="Q5" s="73"/>
      <c r="R5" s="82"/>
      <c r="S5" s="79"/>
    </row>
    <row r="6" spans="1:19" ht="41.25" customHeight="1" x14ac:dyDescent="0.25">
      <c r="A6" s="124"/>
      <c r="B6" s="125"/>
      <c r="C6" s="160"/>
      <c r="D6" s="125"/>
      <c r="E6" s="125"/>
      <c r="F6" s="125"/>
      <c r="G6" s="12" t="s">
        <v>73</v>
      </c>
      <c r="H6" s="14">
        <v>43497</v>
      </c>
      <c r="I6" s="14">
        <v>43830</v>
      </c>
      <c r="J6" s="39" t="s">
        <v>28</v>
      </c>
      <c r="K6" s="130"/>
      <c r="L6" s="125"/>
      <c r="M6" s="76"/>
      <c r="N6" s="82"/>
      <c r="O6" s="82"/>
      <c r="P6" s="73"/>
      <c r="Q6" s="73"/>
      <c r="R6" s="82"/>
      <c r="S6" s="79"/>
    </row>
    <row r="7" spans="1:19" ht="41.25" customHeight="1" x14ac:dyDescent="0.25">
      <c r="A7" s="124"/>
      <c r="B7" s="125"/>
      <c r="C7" s="160"/>
      <c r="D7" s="125"/>
      <c r="E7" s="125"/>
      <c r="F7" s="125"/>
      <c r="G7" s="12" t="s">
        <v>74</v>
      </c>
      <c r="H7" s="14">
        <v>43497</v>
      </c>
      <c r="I7" s="14">
        <v>43830</v>
      </c>
      <c r="J7" s="39" t="s">
        <v>28</v>
      </c>
      <c r="K7" s="130"/>
      <c r="L7" s="125"/>
      <c r="M7" s="76"/>
      <c r="N7" s="82"/>
      <c r="O7" s="82"/>
      <c r="P7" s="73"/>
      <c r="Q7" s="73"/>
      <c r="R7" s="82"/>
      <c r="S7" s="79"/>
    </row>
    <row r="8" spans="1:19" ht="41.25" customHeight="1" x14ac:dyDescent="0.25">
      <c r="A8" s="124"/>
      <c r="B8" s="125"/>
      <c r="C8" s="160"/>
      <c r="D8" s="125"/>
      <c r="E8" s="125"/>
      <c r="F8" s="125"/>
      <c r="G8" s="12" t="s">
        <v>758</v>
      </c>
      <c r="H8" s="14">
        <v>43525</v>
      </c>
      <c r="I8" s="14">
        <v>43830</v>
      </c>
      <c r="J8" s="39" t="s">
        <v>28</v>
      </c>
      <c r="K8" s="130"/>
      <c r="L8" s="125"/>
      <c r="M8" s="77"/>
      <c r="N8" s="83"/>
      <c r="O8" s="83"/>
      <c r="P8" s="74"/>
      <c r="Q8" s="74"/>
      <c r="R8" s="83"/>
      <c r="S8" s="80"/>
    </row>
    <row r="9" spans="1:19" ht="41.25" customHeight="1" x14ac:dyDescent="0.25">
      <c r="A9" s="124" t="s">
        <v>110</v>
      </c>
      <c r="B9" s="125" t="s">
        <v>26</v>
      </c>
      <c r="C9" s="160" t="s">
        <v>831</v>
      </c>
      <c r="D9" s="125" t="s">
        <v>76</v>
      </c>
      <c r="E9" s="125">
        <v>0</v>
      </c>
      <c r="F9" s="125" t="s">
        <v>77</v>
      </c>
      <c r="G9" s="12" t="s">
        <v>759</v>
      </c>
      <c r="H9" s="14">
        <v>43497</v>
      </c>
      <c r="I9" s="14">
        <v>43585</v>
      </c>
      <c r="J9" s="39" t="s">
        <v>28</v>
      </c>
      <c r="K9" s="130" t="s">
        <v>349</v>
      </c>
      <c r="L9" s="125" t="s">
        <v>357</v>
      </c>
      <c r="M9" s="75" t="s">
        <v>171</v>
      </c>
      <c r="N9" s="81" t="s">
        <v>537</v>
      </c>
      <c r="O9" s="81" t="s">
        <v>537</v>
      </c>
      <c r="P9" s="72" t="str">
        <f>IFERROR((0/0),"No aplica")</f>
        <v>No aplica</v>
      </c>
      <c r="Q9" s="72">
        <f>IFERROR((0/4),"No aplica")</f>
        <v>0</v>
      </c>
      <c r="R9" s="81" t="s">
        <v>538</v>
      </c>
      <c r="S9" s="78" t="s">
        <v>760</v>
      </c>
    </row>
    <row r="10" spans="1:19" ht="41.25" customHeight="1" x14ac:dyDescent="0.25">
      <c r="A10" s="124"/>
      <c r="B10" s="125"/>
      <c r="C10" s="160"/>
      <c r="D10" s="125"/>
      <c r="E10" s="125"/>
      <c r="F10" s="125"/>
      <c r="G10" s="12" t="s">
        <v>761</v>
      </c>
      <c r="H10" s="14">
        <v>43586</v>
      </c>
      <c r="I10" s="14" t="s">
        <v>125</v>
      </c>
      <c r="J10" s="39" t="s">
        <v>28</v>
      </c>
      <c r="K10" s="130"/>
      <c r="L10" s="125"/>
      <c r="M10" s="76"/>
      <c r="N10" s="82"/>
      <c r="O10" s="82"/>
      <c r="P10" s="73"/>
      <c r="Q10" s="73"/>
      <c r="R10" s="82"/>
      <c r="S10" s="79"/>
    </row>
    <row r="11" spans="1:19" ht="41.25" customHeight="1" x14ac:dyDescent="0.25">
      <c r="A11" s="124"/>
      <c r="B11" s="125"/>
      <c r="C11" s="160"/>
      <c r="D11" s="125"/>
      <c r="E11" s="125"/>
      <c r="F11" s="125"/>
      <c r="G11" s="12" t="s">
        <v>172</v>
      </c>
      <c r="H11" s="14">
        <v>43617</v>
      </c>
      <c r="I11" s="14">
        <v>43830</v>
      </c>
      <c r="J11" s="39" t="s">
        <v>28</v>
      </c>
      <c r="K11" s="130"/>
      <c r="L11" s="125"/>
      <c r="M11" s="76"/>
      <c r="N11" s="82"/>
      <c r="O11" s="82"/>
      <c r="P11" s="73"/>
      <c r="Q11" s="73"/>
      <c r="R11" s="82"/>
      <c r="S11" s="79"/>
    </row>
    <row r="12" spans="1:19" ht="41.25" customHeight="1" x14ac:dyDescent="0.25">
      <c r="A12" s="124"/>
      <c r="B12" s="125"/>
      <c r="C12" s="160"/>
      <c r="D12" s="125"/>
      <c r="E12" s="125"/>
      <c r="F12" s="125"/>
      <c r="G12" s="50" t="s">
        <v>302</v>
      </c>
      <c r="H12" s="14">
        <v>43586</v>
      </c>
      <c r="I12" s="14">
        <v>43830</v>
      </c>
      <c r="J12" s="39" t="s">
        <v>28</v>
      </c>
      <c r="K12" s="130"/>
      <c r="L12" s="125"/>
      <c r="M12" s="76"/>
      <c r="N12" s="82"/>
      <c r="O12" s="82"/>
      <c r="P12" s="73"/>
      <c r="Q12" s="73"/>
      <c r="R12" s="82"/>
      <c r="S12" s="79"/>
    </row>
    <row r="13" spans="1:19" ht="46.5" customHeight="1" x14ac:dyDescent="0.25">
      <c r="A13" s="124"/>
      <c r="B13" s="125"/>
      <c r="C13" s="160"/>
      <c r="D13" s="125"/>
      <c r="E13" s="125"/>
      <c r="F13" s="125"/>
      <c r="G13" s="50" t="s">
        <v>173</v>
      </c>
      <c r="H13" s="14">
        <v>43617</v>
      </c>
      <c r="I13" s="14">
        <v>43830</v>
      </c>
      <c r="J13" s="39" t="s">
        <v>28</v>
      </c>
      <c r="K13" s="130"/>
      <c r="L13" s="125"/>
      <c r="M13" s="77"/>
      <c r="N13" s="83"/>
      <c r="O13" s="83"/>
      <c r="P13" s="74"/>
      <c r="Q13" s="74"/>
      <c r="R13" s="83"/>
      <c r="S13" s="80"/>
    </row>
    <row r="14" spans="1:19" ht="41.25" customHeight="1" x14ac:dyDescent="0.25">
      <c r="A14" s="124" t="s">
        <v>111</v>
      </c>
      <c r="B14" s="125" t="s">
        <v>29</v>
      </c>
      <c r="C14" s="160" t="s">
        <v>832</v>
      </c>
      <c r="D14" s="125" t="s">
        <v>456</v>
      </c>
      <c r="E14" s="125" t="s">
        <v>414</v>
      </c>
      <c r="F14" s="125" t="s">
        <v>854</v>
      </c>
      <c r="G14" s="12" t="s">
        <v>174</v>
      </c>
      <c r="H14" s="14">
        <v>43466</v>
      </c>
      <c r="I14" s="14">
        <v>43830</v>
      </c>
      <c r="J14" s="39" t="s">
        <v>28</v>
      </c>
      <c r="K14" s="130" t="s">
        <v>349</v>
      </c>
      <c r="L14" s="125" t="s">
        <v>357</v>
      </c>
      <c r="M14" s="75" t="s">
        <v>75</v>
      </c>
      <c r="N14" s="72" t="s">
        <v>540</v>
      </c>
      <c r="O14" s="72" t="s">
        <v>647</v>
      </c>
      <c r="P14" s="72">
        <f>IFERROR((8.03%/20%),"No aplica")</f>
        <v>0.40149999999999997</v>
      </c>
      <c r="Q14" s="72">
        <f>IFERROR((8.03%/80%),"No aplica")</f>
        <v>0.10037499999999999</v>
      </c>
      <c r="R14" s="81" t="s">
        <v>611</v>
      </c>
      <c r="S14" s="78" t="s">
        <v>616</v>
      </c>
    </row>
    <row r="15" spans="1:19" ht="41.25" customHeight="1" x14ac:dyDescent="0.25">
      <c r="A15" s="124"/>
      <c r="B15" s="125"/>
      <c r="C15" s="160"/>
      <c r="D15" s="125"/>
      <c r="E15" s="125"/>
      <c r="F15" s="125"/>
      <c r="G15" s="12" t="s">
        <v>457</v>
      </c>
      <c r="H15" s="14">
        <v>43466</v>
      </c>
      <c r="I15" s="14">
        <v>43830</v>
      </c>
      <c r="J15" s="39" t="s">
        <v>28</v>
      </c>
      <c r="K15" s="130"/>
      <c r="L15" s="125"/>
      <c r="M15" s="76"/>
      <c r="N15" s="73"/>
      <c r="O15" s="73"/>
      <c r="P15" s="73"/>
      <c r="Q15" s="73"/>
      <c r="R15" s="82"/>
      <c r="S15" s="79"/>
    </row>
    <row r="16" spans="1:19" ht="41.25" customHeight="1" x14ac:dyDescent="0.25">
      <c r="A16" s="124"/>
      <c r="B16" s="125"/>
      <c r="C16" s="160"/>
      <c r="D16" s="125"/>
      <c r="E16" s="125"/>
      <c r="F16" s="125"/>
      <c r="G16" s="12" t="s">
        <v>82</v>
      </c>
      <c r="H16" s="14">
        <v>43466</v>
      </c>
      <c r="I16" s="14">
        <v>43830</v>
      </c>
      <c r="J16" s="39" t="s">
        <v>28</v>
      </c>
      <c r="K16" s="130"/>
      <c r="L16" s="125"/>
      <c r="M16" s="76"/>
      <c r="N16" s="73"/>
      <c r="O16" s="73"/>
      <c r="P16" s="73"/>
      <c r="Q16" s="73"/>
      <c r="R16" s="82"/>
      <c r="S16" s="79"/>
    </row>
    <row r="17" spans="1:19" ht="41.25" customHeight="1" x14ac:dyDescent="0.25">
      <c r="A17" s="124"/>
      <c r="B17" s="125"/>
      <c r="C17" s="160"/>
      <c r="D17" s="125"/>
      <c r="E17" s="125"/>
      <c r="F17" s="125"/>
      <c r="G17" s="12" t="s">
        <v>455</v>
      </c>
      <c r="H17" s="14">
        <v>43466</v>
      </c>
      <c r="I17" s="14">
        <v>43524</v>
      </c>
      <c r="J17" s="39" t="s">
        <v>28</v>
      </c>
      <c r="K17" s="130"/>
      <c r="L17" s="125"/>
      <c r="M17" s="76"/>
      <c r="N17" s="73"/>
      <c r="O17" s="73"/>
      <c r="P17" s="73"/>
      <c r="Q17" s="73"/>
      <c r="R17" s="82"/>
      <c r="S17" s="79"/>
    </row>
    <row r="18" spans="1:19" ht="41.25" customHeight="1" x14ac:dyDescent="0.25">
      <c r="A18" s="124"/>
      <c r="B18" s="125"/>
      <c r="C18" s="160"/>
      <c r="D18" s="125"/>
      <c r="E18" s="125"/>
      <c r="F18" s="125"/>
      <c r="G18" s="49" t="s">
        <v>83</v>
      </c>
      <c r="H18" s="14">
        <v>43466</v>
      </c>
      <c r="I18" s="14">
        <v>43830</v>
      </c>
      <c r="J18" s="39" t="s">
        <v>28</v>
      </c>
      <c r="K18" s="130"/>
      <c r="L18" s="125"/>
      <c r="M18" s="77"/>
      <c r="N18" s="74"/>
      <c r="O18" s="74"/>
      <c r="P18" s="74"/>
      <c r="Q18" s="74"/>
      <c r="R18" s="83"/>
      <c r="S18" s="80"/>
    </row>
    <row r="19" spans="1:19" x14ac:dyDescent="0.25">
      <c r="A19" s="26" t="s">
        <v>449</v>
      </c>
      <c r="B19" s="7" t="s">
        <v>449</v>
      </c>
      <c r="C19" s="53"/>
      <c r="D19" s="7" t="s">
        <v>449</v>
      </c>
      <c r="E19" s="7" t="s">
        <v>449</v>
      </c>
      <c r="F19" s="7" t="s">
        <v>449</v>
      </c>
      <c r="G19" s="51" t="s">
        <v>449</v>
      </c>
      <c r="H19" s="7" t="s">
        <v>449</v>
      </c>
      <c r="I19" s="7" t="s">
        <v>449</v>
      </c>
      <c r="J19" s="40"/>
      <c r="K19" s="33" t="s">
        <v>449</v>
      </c>
      <c r="L19" s="7" t="s">
        <v>449</v>
      </c>
      <c r="M19" s="26" t="s">
        <v>449</v>
      </c>
      <c r="N19" s="7"/>
      <c r="O19" s="7"/>
      <c r="P19" s="34"/>
      <c r="Q19" s="34"/>
      <c r="R19" s="7"/>
      <c r="S19" s="31"/>
    </row>
    <row r="20" spans="1:19" ht="64.5" customHeight="1" x14ac:dyDescent="0.25">
      <c r="A20" s="141" t="s">
        <v>112</v>
      </c>
      <c r="B20" s="125" t="s">
        <v>17</v>
      </c>
      <c r="C20" s="160" t="s">
        <v>833</v>
      </c>
      <c r="D20" s="125" t="s">
        <v>18</v>
      </c>
      <c r="E20" s="125">
        <v>0</v>
      </c>
      <c r="F20" s="138" t="s">
        <v>262</v>
      </c>
      <c r="G20" s="50" t="s">
        <v>93</v>
      </c>
      <c r="H20" s="14">
        <v>43497</v>
      </c>
      <c r="I20" s="14">
        <v>43496</v>
      </c>
      <c r="J20" s="39" t="s">
        <v>19</v>
      </c>
      <c r="K20" s="130" t="s">
        <v>351</v>
      </c>
      <c r="L20" s="125" t="s">
        <v>390</v>
      </c>
      <c r="M20" s="75" t="s">
        <v>755</v>
      </c>
      <c r="N20" s="81" t="s">
        <v>562</v>
      </c>
      <c r="O20" s="81" t="s">
        <v>562</v>
      </c>
      <c r="P20" s="72">
        <f>IFERROR((14%/14%),"No aplica")</f>
        <v>1</v>
      </c>
      <c r="Q20" s="72">
        <f>IFERROR((14%/100%),"No aplica")</f>
        <v>0.14000000000000001</v>
      </c>
      <c r="R20" s="81" t="s">
        <v>539</v>
      </c>
      <c r="S20" s="78" t="s">
        <v>817</v>
      </c>
    </row>
    <row r="21" spans="1:19" ht="64.5" customHeight="1" x14ac:dyDescent="0.25">
      <c r="A21" s="141"/>
      <c r="B21" s="125"/>
      <c r="C21" s="160"/>
      <c r="D21" s="125"/>
      <c r="E21" s="125"/>
      <c r="F21" s="138"/>
      <c r="G21" s="49" t="s">
        <v>263</v>
      </c>
      <c r="H21" s="14">
        <v>43497</v>
      </c>
      <c r="I21" s="14">
        <v>43496</v>
      </c>
      <c r="J21" s="39" t="s">
        <v>19</v>
      </c>
      <c r="K21" s="130"/>
      <c r="L21" s="125"/>
      <c r="M21" s="76"/>
      <c r="N21" s="82"/>
      <c r="O21" s="82"/>
      <c r="P21" s="73"/>
      <c r="Q21" s="73"/>
      <c r="R21" s="82"/>
      <c r="S21" s="79"/>
    </row>
    <row r="22" spans="1:19" ht="64.5" customHeight="1" x14ac:dyDescent="0.25">
      <c r="A22" s="141"/>
      <c r="B22" s="125"/>
      <c r="C22" s="160"/>
      <c r="D22" s="125"/>
      <c r="E22" s="125"/>
      <c r="F22" s="138"/>
      <c r="G22" s="12" t="s">
        <v>63</v>
      </c>
      <c r="H22" s="14">
        <v>43481</v>
      </c>
      <c r="I22" s="14">
        <v>43677</v>
      </c>
      <c r="J22" s="39" t="s">
        <v>19</v>
      </c>
      <c r="K22" s="130"/>
      <c r="L22" s="125"/>
      <c r="M22" s="76"/>
      <c r="N22" s="82"/>
      <c r="O22" s="82"/>
      <c r="P22" s="73"/>
      <c r="Q22" s="73"/>
      <c r="R22" s="82"/>
      <c r="S22" s="79"/>
    </row>
    <row r="23" spans="1:19" ht="64.5" customHeight="1" x14ac:dyDescent="0.25">
      <c r="A23" s="141"/>
      <c r="B23" s="125"/>
      <c r="C23" s="160"/>
      <c r="D23" s="125"/>
      <c r="E23" s="125"/>
      <c r="F23" s="125" t="s">
        <v>264</v>
      </c>
      <c r="G23" s="12" t="s">
        <v>265</v>
      </c>
      <c r="H23" s="14">
        <v>43497</v>
      </c>
      <c r="I23" s="15">
        <v>43555</v>
      </c>
      <c r="J23" s="39" t="s">
        <v>19</v>
      </c>
      <c r="K23" s="130"/>
      <c r="L23" s="125"/>
      <c r="M23" s="76"/>
      <c r="N23" s="82"/>
      <c r="O23" s="82"/>
      <c r="P23" s="73"/>
      <c r="Q23" s="73"/>
      <c r="R23" s="82"/>
      <c r="S23" s="79"/>
    </row>
    <row r="24" spans="1:19" ht="64.5" customHeight="1" x14ac:dyDescent="0.25">
      <c r="A24" s="141"/>
      <c r="B24" s="125"/>
      <c r="C24" s="160"/>
      <c r="D24" s="125"/>
      <c r="E24" s="125"/>
      <c r="F24" s="125"/>
      <c r="G24" s="12" t="s">
        <v>762</v>
      </c>
      <c r="H24" s="15">
        <v>43497</v>
      </c>
      <c r="I24" s="15">
        <v>43830</v>
      </c>
      <c r="J24" s="39" t="s">
        <v>19</v>
      </c>
      <c r="K24" s="130"/>
      <c r="L24" s="125"/>
      <c r="M24" s="76"/>
      <c r="N24" s="82"/>
      <c r="O24" s="82"/>
      <c r="P24" s="73"/>
      <c r="Q24" s="73"/>
      <c r="R24" s="82"/>
      <c r="S24" s="79"/>
    </row>
    <row r="25" spans="1:19" ht="64.5" customHeight="1" x14ac:dyDescent="0.25">
      <c r="A25" s="141"/>
      <c r="B25" s="125"/>
      <c r="C25" s="160"/>
      <c r="D25" s="125"/>
      <c r="E25" s="125"/>
      <c r="F25" s="125"/>
      <c r="G25" s="12" t="s">
        <v>763</v>
      </c>
      <c r="H25" s="14">
        <v>43556</v>
      </c>
      <c r="I25" s="14">
        <v>43830</v>
      </c>
      <c r="J25" s="39" t="s">
        <v>19</v>
      </c>
      <c r="K25" s="130"/>
      <c r="L25" s="125"/>
      <c r="M25" s="76"/>
      <c r="N25" s="82"/>
      <c r="O25" s="82"/>
      <c r="P25" s="73"/>
      <c r="Q25" s="73"/>
      <c r="R25" s="82"/>
      <c r="S25" s="79"/>
    </row>
    <row r="26" spans="1:19" ht="64.5" customHeight="1" x14ac:dyDescent="0.25">
      <c r="A26" s="141"/>
      <c r="B26" s="125"/>
      <c r="C26" s="160"/>
      <c r="D26" s="125"/>
      <c r="E26" s="125"/>
      <c r="F26" s="125"/>
      <c r="G26" s="12" t="s">
        <v>266</v>
      </c>
      <c r="H26" s="15">
        <v>43555</v>
      </c>
      <c r="I26" s="15">
        <v>43830</v>
      </c>
      <c r="J26" s="39" t="s">
        <v>19</v>
      </c>
      <c r="K26" s="130"/>
      <c r="L26" s="125"/>
      <c r="M26" s="77"/>
      <c r="N26" s="83"/>
      <c r="O26" s="83"/>
      <c r="P26" s="74"/>
      <c r="Q26" s="74"/>
      <c r="R26" s="83"/>
      <c r="S26" s="80"/>
    </row>
    <row r="27" spans="1:19" ht="64.5" customHeight="1" x14ac:dyDescent="0.25">
      <c r="A27" s="141" t="s">
        <v>111</v>
      </c>
      <c r="B27" s="125" t="s">
        <v>404</v>
      </c>
      <c r="C27" s="159" t="s">
        <v>834</v>
      </c>
      <c r="D27" s="138" t="s">
        <v>458</v>
      </c>
      <c r="E27" s="125">
        <v>0</v>
      </c>
      <c r="F27" s="138" t="s">
        <v>764</v>
      </c>
      <c r="G27" s="49" t="s">
        <v>460</v>
      </c>
      <c r="H27" s="15">
        <v>43497</v>
      </c>
      <c r="I27" s="15">
        <v>43585</v>
      </c>
      <c r="J27" s="39" t="s">
        <v>19</v>
      </c>
      <c r="K27" s="137" t="s">
        <v>351</v>
      </c>
      <c r="L27" s="138" t="s">
        <v>390</v>
      </c>
      <c r="M27" s="75" t="s">
        <v>565</v>
      </c>
      <c r="N27" s="81" t="s">
        <v>566</v>
      </c>
      <c r="O27" s="81" t="s">
        <v>566</v>
      </c>
      <c r="P27" s="72" t="str">
        <f>IFERROR((0/0),"No aplica")</f>
        <v>No aplica</v>
      </c>
      <c r="Q27" s="72">
        <f>IFERROR((0/2),"No aplica")</f>
        <v>0</v>
      </c>
      <c r="R27" s="81" t="s">
        <v>538</v>
      </c>
      <c r="S27" s="78" t="s">
        <v>567</v>
      </c>
    </row>
    <row r="28" spans="1:19" ht="64.5" customHeight="1" x14ac:dyDescent="0.25">
      <c r="A28" s="141"/>
      <c r="B28" s="125"/>
      <c r="C28" s="159"/>
      <c r="D28" s="138"/>
      <c r="E28" s="125"/>
      <c r="F28" s="138"/>
      <c r="G28" s="12" t="s">
        <v>765</v>
      </c>
      <c r="H28" s="15">
        <v>43497</v>
      </c>
      <c r="I28" s="15">
        <v>43677</v>
      </c>
      <c r="J28" s="41" t="s">
        <v>19</v>
      </c>
      <c r="K28" s="137"/>
      <c r="L28" s="138"/>
      <c r="M28" s="76"/>
      <c r="N28" s="82"/>
      <c r="O28" s="82"/>
      <c r="P28" s="73"/>
      <c r="Q28" s="73"/>
      <c r="R28" s="82"/>
      <c r="S28" s="79"/>
    </row>
    <row r="29" spans="1:19" ht="64.5" customHeight="1" x14ac:dyDescent="0.25">
      <c r="A29" s="141"/>
      <c r="B29" s="125"/>
      <c r="C29" s="159"/>
      <c r="D29" s="138"/>
      <c r="E29" s="125"/>
      <c r="F29" s="138"/>
      <c r="G29" s="12" t="s">
        <v>459</v>
      </c>
      <c r="H29" s="15">
        <v>43678</v>
      </c>
      <c r="I29" s="15">
        <v>43830</v>
      </c>
      <c r="J29" s="39" t="s">
        <v>19</v>
      </c>
      <c r="K29" s="137"/>
      <c r="L29" s="138"/>
      <c r="M29" s="76"/>
      <c r="N29" s="82"/>
      <c r="O29" s="82"/>
      <c r="P29" s="73"/>
      <c r="Q29" s="73"/>
      <c r="R29" s="82"/>
      <c r="S29" s="79"/>
    </row>
    <row r="30" spans="1:19" ht="64.5" customHeight="1" x14ac:dyDescent="0.25">
      <c r="A30" s="141"/>
      <c r="B30" s="125"/>
      <c r="C30" s="159"/>
      <c r="D30" s="138"/>
      <c r="E30" s="125"/>
      <c r="F30" s="138"/>
      <c r="G30" s="12" t="s">
        <v>405</v>
      </c>
      <c r="H30" s="15">
        <v>43678</v>
      </c>
      <c r="I30" s="15">
        <v>43830</v>
      </c>
      <c r="J30" s="39" t="s">
        <v>19</v>
      </c>
      <c r="K30" s="137"/>
      <c r="L30" s="138"/>
      <c r="M30" s="76"/>
      <c r="N30" s="82"/>
      <c r="O30" s="82"/>
      <c r="P30" s="73"/>
      <c r="Q30" s="73"/>
      <c r="R30" s="82"/>
      <c r="S30" s="79"/>
    </row>
    <row r="31" spans="1:19" ht="64.5" customHeight="1" x14ac:dyDescent="0.25">
      <c r="A31" s="141"/>
      <c r="B31" s="125"/>
      <c r="C31" s="159"/>
      <c r="D31" s="138"/>
      <c r="E31" s="125"/>
      <c r="F31" s="138"/>
      <c r="G31" s="12" t="s">
        <v>406</v>
      </c>
      <c r="H31" s="15">
        <v>43678</v>
      </c>
      <c r="I31" s="15">
        <v>43830</v>
      </c>
      <c r="J31" s="39" t="s">
        <v>19</v>
      </c>
      <c r="K31" s="137"/>
      <c r="L31" s="138"/>
      <c r="M31" s="77"/>
      <c r="N31" s="83"/>
      <c r="O31" s="83"/>
      <c r="P31" s="74"/>
      <c r="Q31" s="74"/>
      <c r="R31" s="83"/>
      <c r="S31" s="80"/>
    </row>
    <row r="32" spans="1:19" ht="64.5" customHeight="1" x14ac:dyDescent="0.25">
      <c r="A32" s="141" t="s">
        <v>111</v>
      </c>
      <c r="B32" s="125" t="s">
        <v>404</v>
      </c>
      <c r="C32" s="160" t="s">
        <v>835</v>
      </c>
      <c r="D32" s="125" t="s">
        <v>766</v>
      </c>
      <c r="E32" s="138">
        <v>0</v>
      </c>
      <c r="F32" s="125" t="s">
        <v>461</v>
      </c>
      <c r="G32" s="49" t="s">
        <v>713</v>
      </c>
      <c r="H32" s="14">
        <v>43480</v>
      </c>
      <c r="I32" s="14">
        <v>43708</v>
      </c>
      <c r="J32" s="39" t="s">
        <v>19</v>
      </c>
      <c r="K32" s="130" t="s">
        <v>351</v>
      </c>
      <c r="L32" s="125" t="s">
        <v>390</v>
      </c>
      <c r="M32" s="75" t="s">
        <v>767</v>
      </c>
      <c r="N32" s="81" t="s">
        <v>768</v>
      </c>
      <c r="O32" s="81" t="s">
        <v>768</v>
      </c>
      <c r="P32" s="161">
        <f>IFERROR((12.5%/12.5%),"No aplica")</f>
        <v>1</v>
      </c>
      <c r="Q32" s="161">
        <f>IFERROR((12.5%/100%),"No aplica")</f>
        <v>0.125</v>
      </c>
      <c r="R32" s="81" t="s">
        <v>539</v>
      </c>
      <c r="S32" s="78" t="s">
        <v>769</v>
      </c>
    </row>
    <row r="33" spans="1:19" ht="64.5" customHeight="1" x14ac:dyDescent="0.25">
      <c r="A33" s="141"/>
      <c r="B33" s="125"/>
      <c r="C33" s="160"/>
      <c r="D33" s="125"/>
      <c r="E33" s="138"/>
      <c r="F33" s="125"/>
      <c r="G33" s="12" t="s">
        <v>462</v>
      </c>
      <c r="H33" s="14">
        <v>43497</v>
      </c>
      <c r="I33" s="14">
        <v>43830</v>
      </c>
      <c r="J33" s="39" t="s">
        <v>19</v>
      </c>
      <c r="K33" s="130"/>
      <c r="L33" s="125"/>
      <c r="M33" s="76"/>
      <c r="N33" s="82"/>
      <c r="O33" s="82"/>
      <c r="P33" s="162"/>
      <c r="Q33" s="162"/>
      <c r="R33" s="82"/>
      <c r="S33" s="79"/>
    </row>
    <row r="34" spans="1:19" ht="64.5" customHeight="1" x14ac:dyDescent="0.25">
      <c r="A34" s="141"/>
      <c r="B34" s="125"/>
      <c r="C34" s="160"/>
      <c r="D34" s="125"/>
      <c r="E34" s="138"/>
      <c r="F34" s="125"/>
      <c r="G34" s="12" t="s">
        <v>463</v>
      </c>
      <c r="H34" s="14">
        <v>43739</v>
      </c>
      <c r="I34" s="14">
        <v>43830</v>
      </c>
      <c r="J34" s="39" t="s">
        <v>19</v>
      </c>
      <c r="K34" s="130"/>
      <c r="L34" s="125"/>
      <c r="M34" s="77"/>
      <c r="N34" s="83"/>
      <c r="O34" s="83"/>
      <c r="P34" s="163"/>
      <c r="Q34" s="163"/>
      <c r="R34" s="83"/>
      <c r="S34" s="80"/>
    </row>
    <row r="35" spans="1:19" x14ac:dyDescent="0.25">
      <c r="A35" s="26" t="s">
        <v>449</v>
      </c>
      <c r="B35" s="7" t="s">
        <v>449</v>
      </c>
      <c r="C35" s="53"/>
      <c r="D35" s="7" t="s">
        <v>449</v>
      </c>
      <c r="E35" s="7" t="s">
        <v>449</v>
      </c>
      <c r="F35" s="7" t="s">
        <v>449</v>
      </c>
      <c r="G35" s="51" t="s">
        <v>449</v>
      </c>
      <c r="H35" s="7" t="s">
        <v>449</v>
      </c>
      <c r="I35" s="7" t="s">
        <v>449</v>
      </c>
      <c r="J35" s="22" t="s">
        <v>449</v>
      </c>
      <c r="K35" s="33" t="s">
        <v>449</v>
      </c>
      <c r="L35" s="7" t="s">
        <v>449</v>
      </c>
      <c r="M35" s="26" t="s">
        <v>449</v>
      </c>
      <c r="N35" s="7"/>
      <c r="O35" s="7"/>
      <c r="P35" s="34"/>
      <c r="Q35" s="34"/>
      <c r="R35" s="7"/>
      <c r="S35" s="31"/>
    </row>
    <row r="36" spans="1:19" ht="80.25" customHeight="1" x14ac:dyDescent="0.25">
      <c r="A36" s="124" t="s">
        <v>111</v>
      </c>
      <c r="B36" s="125" t="s">
        <v>335</v>
      </c>
      <c r="C36" s="160" t="s">
        <v>836</v>
      </c>
      <c r="D36" s="125" t="s">
        <v>64</v>
      </c>
      <c r="E36" s="125" t="s">
        <v>770</v>
      </c>
      <c r="F36" s="125" t="s">
        <v>31</v>
      </c>
      <c r="G36" s="12" t="s">
        <v>306</v>
      </c>
      <c r="H36" s="16">
        <v>43528</v>
      </c>
      <c r="I36" s="16">
        <v>43735</v>
      </c>
      <c r="J36" s="39" t="s">
        <v>642</v>
      </c>
      <c r="K36" s="130" t="s">
        <v>352</v>
      </c>
      <c r="L36" s="125" t="s">
        <v>392</v>
      </c>
      <c r="M36" s="75" t="s">
        <v>695</v>
      </c>
      <c r="N36" s="81" t="s">
        <v>695</v>
      </c>
      <c r="O36" s="84" t="s">
        <v>548</v>
      </c>
      <c r="P36" s="72">
        <f>IFERROR((78.57%/70%),"No aplica")</f>
        <v>1.1224285714285713</v>
      </c>
      <c r="Q36" s="87" t="s">
        <v>551</v>
      </c>
      <c r="R36" s="81" t="s">
        <v>550</v>
      </c>
      <c r="S36" s="78" t="s">
        <v>549</v>
      </c>
    </row>
    <row r="37" spans="1:19" ht="80.25" customHeight="1" x14ac:dyDescent="0.25">
      <c r="A37" s="124"/>
      <c r="B37" s="125"/>
      <c r="C37" s="160"/>
      <c r="D37" s="125"/>
      <c r="E37" s="125"/>
      <c r="F37" s="125"/>
      <c r="G37" s="12" t="s">
        <v>92</v>
      </c>
      <c r="H37" s="16">
        <v>43528</v>
      </c>
      <c r="I37" s="16">
        <v>43735</v>
      </c>
      <c r="J37" s="39" t="s">
        <v>642</v>
      </c>
      <c r="K37" s="130"/>
      <c r="L37" s="125"/>
      <c r="M37" s="76"/>
      <c r="N37" s="82"/>
      <c r="O37" s="85"/>
      <c r="P37" s="73"/>
      <c r="Q37" s="88"/>
      <c r="R37" s="82"/>
      <c r="S37" s="79"/>
    </row>
    <row r="38" spans="1:19" ht="80.25" customHeight="1" x14ac:dyDescent="0.25">
      <c r="A38" s="124"/>
      <c r="B38" s="125"/>
      <c r="C38" s="160"/>
      <c r="D38" s="125"/>
      <c r="E38" s="125"/>
      <c r="F38" s="125"/>
      <c r="G38" s="12" t="s">
        <v>46</v>
      </c>
      <c r="H38" s="16">
        <v>43556</v>
      </c>
      <c r="I38" s="16">
        <v>43798</v>
      </c>
      <c r="J38" s="39" t="s">
        <v>642</v>
      </c>
      <c r="K38" s="130"/>
      <c r="L38" s="125"/>
      <c r="M38" s="76"/>
      <c r="N38" s="82"/>
      <c r="O38" s="85"/>
      <c r="P38" s="73"/>
      <c r="Q38" s="88"/>
      <c r="R38" s="82"/>
      <c r="S38" s="79"/>
    </row>
    <row r="39" spans="1:19" ht="80.25" customHeight="1" x14ac:dyDescent="0.25">
      <c r="A39" s="124"/>
      <c r="B39" s="125"/>
      <c r="C39" s="160"/>
      <c r="D39" s="125"/>
      <c r="E39" s="125"/>
      <c r="F39" s="125"/>
      <c r="G39" s="12" t="s">
        <v>47</v>
      </c>
      <c r="H39" s="16">
        <v>43500</v>
      </c>
      <c r="I39" s="16">
        <v>43826</v>
      </c>
      <c r="J39" s="39" t="s">
        <v>642</v>
      </c>
      <c r="K39" s="130"/>
      <c r="L39" s="125"/>
      <c r="M39" s="76"/>
      <c r="N39" s="82"/>
      <c r="O39" s="85"/>
      <c r="P39" s="73"/>
      <c r="Q39" s="88"/>
      <c r="R39" s="82"/>
      <c r="S39" s="79"/>
    </row>
    <row r="40" spans="1:19" ht="80.25" customHeight="1" x14ac:dyDescent="0.25">
      <c r="A40" s="124"/>
      <c r="B40" s="125"/>
      <c r="C40" s="160"/>
      <c r="D40" s="125"/>
      <c r="E40" s="125"/>
      <c r="F40" s="125"/>
      <c r="G40" s="49" t="s">
        <v>48</v>
      </c>
      <c r="H40" s="16">
        <v>43500</v>
      </c>
      <c r="I40" s="16">
        <v>43826</v>
      </c>
      <c r="J40" s="39" t="s">
        <v>642</v>
      </c>
      <c r="K40" s="130"/>
      <c r="L40" s="125"/>
      <c r="M40" s="76"/>
      <c r="N40" s="82"/>
      <c r="O40" s="85"/>
      <c r="P40" s="73"/>
      <c r="Q40" s="88"/>
      <c r="R40" s="82"/>
      <c r="S40" s="79"/>
    </row>
    <row r="41" spans="1:19" ht="80.25" customHeight="1" x14ac:dyDescent="0.25">
      <c r="A41" s="124"/>
      <c r="B41" s="125"/>
      <c r="C41" s="160"/>
      <c r="D41" s="125"/>
      <c r="E41" s="125"/>
      <c r="F41" s="125" t="s">
        <v>307</v>
      </c>
      <c r="G41" s="12" t="s">
        <v>693</v>
      </c>
      <c r="H41" s="16">
        <v>43479</v>
      </c>
      <c r="I41" s="16">
        <v>43812</v>
      </c>
      <c r="J41" s="39" t="s">
        <v>642</v>
      </c>
      <c r="K41" s="130"/>
      <c r="L41" s="125"/>
      <c r="M41" s="76"/>
      <c r="N41" s="82"/>
      <c r="O41" s="85"/>
      <c r="P41" s="73"/>
      <c r="Q41" s="88"/>
      <c r="R41" s="82"/>
      <c r="S41" s="79"/>
    </row>
    <row r="42" spans="1:19" ht="80.25" customHeight="1" x14ac:dyDescent="0.25">
      <c r="A42" s="124"/>
      <c r="B42" s="125"/>
      <c r="C42" s="160"/>
      <c r="D42" s="125"/>
      <c r="E42" s="125"/>
      <c r="F42" s="125"/>
      <c r="G42" s="12" t="s">
        <v>38</v>
      </c>
      <c r="H42" s="16">
        <v>43479</v>
      </c>
      <c r="I42" s="16">
        <v>43812</v>
      </c>
      <c r="J42" s="39" t="s">
        <v>642</v>
      </c>
      <c r="K42" s="130"/>
      <c r="L42" s="125"/>
      <c r="M42" s="76"/>
      <c r="N42" s="82"/>
      <c r="O42" s="85"/>
      <c r="P42" s="73"/>
      <c r="Q42" s="88"/>
      <c r="R42" s="82"/>
      <c r="S42" s="79"/>
    </row>
    <row r="43" spans="1:19" ht="80.25" customHeight="1" x14ac:dyDescent="0.25">
      <c r="A43" s="124"/>
      <c r="B43" s="125"/>
      <c r="C43" s="160"/>
      <c r="D43" s="125"/>
      <c r="E43" s="125"/>
      <c r="F43" s="125"/>
      <c r="G43" s="12" t="s">
        <v>39</v>
      </c>
      <c r="H43" s="16">
        <v>43479</v>
      </c>
      <c r="I43" s="16">
        <v>43812</v>
      </c>
      <c r="J43" s="39" t="s">
        <v>642</v>
      </c>
      <c r="K43" s="130"/>
      <c r="L43" s="125"/>
      <c r="M43" s="77"/>
      <c r="N43" s="83"/>
      <c r="O43" s="86"/>
      <c r="P43" s="74"/>
      <c r="Q43" s="89"/>
      <c r="R43" s="83"/>
      <c r="S43" s="80"/>
    </row>
    <row r="44" spans="1:19" ht="80.25" customHeight="1" x14ac:dyDescent="0.25">
      <c r="A44" s="124" t="s">
        <v>111</v>
      </c>
      <c r="B44" s="125" t="s">
        <v>336</v>
      </c>
      <c r="C44" s="160" t="s">
        <v>837</v>
      </c>
      <c r="D44" s="125" t="s">
        <v>32</v>
      </c>
      <c r="E44" s="125">
        <v>0</v>
      </c>
      <c r="F44" s="125" t="s">
        <v>308</v>
      </c>
      <c r="G44" s="12" t="s">
        <v>34</v>
      </c>
      <c r="H44" s="16">
        <v>43479</v>
      </c>
      <c r="I44" s="16">
        <v>43524</v>
      </c>
      <c r="J44" s="39" t="s">
        <v>642</v>
      </c>
      <c r="K44" s="130" t="s">
        <v>352</v>
      </c>
      <c r="L44" s="125" t="s">
        <v>391</v>
      </c>
      <c r="M44" s="75" t="s">
        <v>33</v>
      </c>
      <c r="N44" s="81" t="s">
        <v>553</v>
      </c>
      <c r="O44" s="81" t="s">
        <v>553</v>
      </c>
      <c r="P44" s="72">
        <f>IFERROR((2/2),"No aplica")</f>
        <v>1</v>
      </c>
      <c r="Q44" s="72">
        <f>IFERROR((2/11),"No aplica")</f>
        <v>0.18181818181818182</v>
      </c>
      <c r="R44" s="81" t="s">
        <v>539</v>
      </c>
      <c r="S44" s="78" t="s">
        <v>552</v>
      </c>
    </row>
    <row r="45" spans="1:19" ht="80.25" customHeight="1" x14ac:dyDescent="0.25">
      <c r="A45" s="124"/>
      <c r="B45" s="125"/>
      <c r="C45" s="160"/>
      <c r="D45" s="125"/>
      <c r="E45" s="125"/>
      <c r="F45" s="125"/>
      <c r="G45" s="50" t="s">
        <v>85</v>
      </c>
      <c r="H45" s="16">
        <v>43467</v>
      </c>
      <c r="I45" s="16">
        <v>43585</v>
      </c>
      <c r="J45" s="39" t="s">
        <v>642</v>
      </c>
      <c r="K45" s="130"/>
      <c r="L45" s="125"/>
      <c r="M45" s="76"/>
      <c r="N45" s="82"/>
      <c r="O45" s="82"/>
      <c r="P45" s="73"/>
      <c r="Q45" s="73"/>
      <c r="R45" s="82"/>
      <c r="S45" s="79"/>
    </row>
    <row r="46" spans="1:19" ht="80.25" customHeight="1" x14ac:dyDescent="0.25">
      <c r="A46" s="124"/>
      <c r="B46" s="125"/>
      <c r="C46" s="160"/>
      <c r="D46" s="125"/>
      <c r="E46" s="125"/>
      <c r="F46" s="125"/>
      <c r="G46" s="50" t="s">
        <v>86</v>
      </c>
      <c r="H46" s="16">
        <v>43587</v>
      </c>
      <c r="I46" s="16">
        <v>43830</v>
      </c>
      <c r="J46" s="39" t="s">
        <v>642</v>
      </c>
      <c r="K46" s="130"/>
      <c r="L46" s="125"/>
      <c r="M46" s="77"/>
      <c r="N46" s="83"/>
      <c r="O46" s="83"/>
      <c r="P46" s="74"/>
      <c r="Q46" s="74"/>
      <c r="R46" s="83"/>
      <c r="S46" s="80"/>
    </row>
    <row r="47" spans="1:19" ht="80.25" customHeight="1" x14ac:dyDescent="0.25">
      <c r="A47" s="126" t="s">
        <v>111</v>
      </c>
      <c r="B47" s="127" t="s">
        <v>337</v>
      </c>
      <c r="C47" s="158" t="s">
        <v>829</v>
      </c>
      <c r="D47" s="127" t="s">
        <v>35</v>
      </c>
      <c r="E47" s="127">
        <v>0</v>
      </c>
      <c r="F47" s="127" t="s">
        <v>464</v>
      </c>
      <c r="G47" s="67" t="s">
        <v>37</v>
      </c>
      <c r="H47" s="68">
        <v>43467</v>
      </c>
      <c r="I47" s="68">
        <v>43645</v>
      </c>
      <c r="J47" s="69" t="s">
        <v>642</v>
      </c>
      <c r="K47" s="130" t="s">
        <v>352</v>
      </c>
      <c r="L47" s="125" t="s">
        <v>393</v>
      </c>
      <c r="M47" s="75" t="s">
        <v>36</v>
      </c>
      <c r="N47" s="81" t="s">
        <v>554</v>
      </c>
      <c r="O47" s="84" t="s">
        <v>555</v>
      </c>
      <c r="P47" s="72">
        <f>IFERROR((99.78%/97%),"No aplica")</f>
        <v>1.0286597938144331</v>
      </c>
      <c r="Q47" s="87" t="s">
        <v>551</v>
      </c>
      <c r="R47" s="81" t="s">
        <v>539</v>
      </c>
      <c r="S47" s="78" t="s">
        <v>625</v>
      </c>
    </row>
    <row r="48" spans="1:19" ht="80.25" customHeight="1" x14ac:dyDescent="0.25">
      <c r="A48" s="126"/>
      <c r="B48" s="127"/>
      <c r="C48" s="158"/>
      <c r="D48" s="127"/>
      <c r="E48" s="127"/>
      <c r="F48" s="127"/>
      <c r="G48" s="67" t="s">
        <v>40</v>
      </c>
      <c r="H48" s="68">
        <v>43479</v>
      </c>
      <c r="I48" s="68">
        <v>43769</v>
      </c>
      <c r="J48" s="69" t="s">
        <v>642</v>
      </c>
      <c r="K48" s="130"/>
      <c r="L48" s="125"/>
      <c r="M48" s="76"/>
      <c r="N48" s="82"/>
      <c r="O48" s="85"/>
      <c r="P48" s="73"/>
      <c r="Q48" s="88"/>
      <c r="R48" s="82"/>
      <c r="S48" s="79"/>
    </row>
    <row r="49" spans="1:19" ht="80.25" customHeight="1" x14ac:dyDescent="0.25">
      <c r="A49" s="126"/>
      <c r="B49" s="127"/>
      <c r="C49" s="158"/>
      <c r="D49" s="127"/>
      <c r="E49" s="127"/>
      <c r="F49" s="127"/>
      <c r="G49" s="67" t="s">
        <v>41</v>
      </c>
      <c r="H49" s="68">
        <v>43479</v>
      </c>
      <c r="I49" s="68">
        <v>43645</v>
      </c>
      <c r="J49" s="69" t="s">
        <v>642</v>
      </c>
      <c r="K49" s="130"/>
      <c r="L49" s="125"/>
      <c r="M49" s="76"/>
      <c r="N49" s="82"/>
      <c r="O49" s="85"/>
      <c r="P49" s="73"/>
      <c r="Q49" s="88"/>
      <c r="R49" s="82"/>
      <c r="S49" s="79"/>
    </row>
    <row r="50" spans="1:19" ht="80.25" customHeight="1" x14ac:dyDescent="0.25">
      <c r="A50" s="126"/>
      <c r="B50" s="127"/>
      <c r="C50" s="158"/>
      <c r="D50" s="127"/>
      <c r="E50" s="127"/>
      <c r="F50" s="127"/>
      <c r="G50" s="67" t="s">
        <v>42</v>
      </c>
      <c r="H50" s="68">
        <v>43479</v>
      </c>
      <c r="I50" s="68">
        <v>43645</v>
      </c>
      <c r="J50" s="69" t="s">
        <v>642</v>
      </c>
      <c r="K50" s="130"/>
      <c r="L50" s="125"/>
      <c r="M50" s="76"/>
      <c r="N50" s="82"/>
      <c r="O50" s="85"/>
      <c r="P50" s="73"/>
      <c r="Q50" s="88"/>
      <c r="R50" s="82"/>
      <c r="S50" s="79"/>
    </row>
    <row r="51" spans="1:19" ht="80.25" customHeight="1" x14ac:dyDescent="0.25">
      <c r="A51" s="126"/>
      <c r="B51" s="127"/>
      <c r="C51" s="158"/>
      <c r="D51" s="127"/>
      <c r="E51" s="127"/>
      <c r="F51" s="127"/>
      <c r="G51" s="67" t="s">
        <v>43</v>
      </c>
      <c r="H51" s="68">
        <v>43479</v>
      </c>
      <c r="I51" s="68">
        <v>43645</v>
      </c>
      <c r="J51" s="69" t="s">
        <v>642</v>
      </c>
      <c r="K51" s="130"/>
      <c r="L51" s="125"/>
      <c r="M51" s="76"/>
      <c r="N51" s="82"/>
      <c r="O51" s="85"/>
      <c r="P51" s="73"/>
      <c r="Q51" s="88"/>
      <c r="R51" s="82"/>
      <c r="S51" s="79"/>
    </row>
    <row r="52" spans="1:19" ht="80.25" customHeight="1" x14ac:dyDescent="0.25">
      <c r="A52" s="126"/>
      <c r="B52" s="127"/>
      <c r="C52" s="158"/>
      <c r="D52" s="127"/>
      <c r="E52" s="127"/>
      <c r="F52" s="127"/>
      <c r="G52" s="67" t="s">
        <v>694</v>
      </c>
      <c r="H52" s="68">
        <v>43467</v>
      </c>
      <c r="I52" s="68">
        <v>43830</v>
      </c>
      <c r="J52" s="69" t="s">
        <v>642</v>
      </c>
      <c r="K52" s="130"/>
      <c r="L52" s="125"/>
      <c r="M52" s="77"/>
      <c r="N52" s="83"/>
      <c r="O52" s="86"/>
      <c r="P52" s="74"/>
      <c r="Q52" s="89"/>
      <c r="R52" s="83"/>
      <c r="S52" s="80"/>
    </row>
    <row r="53" spans="1:19" ht="80.25" customHeight="1" x14ac:dyDescent="0.25">
      <c r="A53" s="124" t="s">
        <v>111</v>
      </c>
      <c r="B53" s="125" t="s">
        <v>87</v>
      </c>
      <c r="C53" s="125">
        <v>10</v>
      </c>
      <c r="D53" s="125" t="s">
        <v>696</v>
      </c>
      <c r="E53" s="125">
        <v>0</v>
      </c>
      <c r="F53" s="125" t="s">
        <v>308</v>
      </c>
      <c r="G53" s="12" t="s">
        <v>699</v>
      </c>
      <c r="H53" s="14">
        <v>43473</v>
      </c>
      <c r="I53" s="14">
        <v>43554</v>
      </c>
      <c r="J53" s="39" t="s">
        <v>642</v>
      </c>
      <c r="K53" s="130" t="s">
        <v>352</v>
      </c>
      <c r="L53" s="125" t="s">
        <v>394</v>
      </c>
      <c r="M53" s="75" t="s">
        <v>697</v>
      </c>
      <c r="N53" s="81" t="s">
        <v>698</v>
      </c>
      <c r="O53" s="81" t="s">
        <v>698</v>
      </c>
      <c r="P53" s="72" t="str">
        <f>IFERROR((0/0),"No aplica")</f>
        <v>No aplica</v>
      </c>
      <c r="Q53" s="72">
        <f>IFERROR((0/7),"No aplica")</f>
        <v>0</v>
      </c>
      <c r="R53" s="81" t="s">
        <v>538</v>
      </c>
      <c r="S53" s="78" t="s">
        <v>771</v>
      </c>
    </row>
    <row r="54" spans="1:19" ht="80.25" customHeight="1" x14ac:dyDescent="0.25">
      <c r="A54" s="124"/>
      <c r="B54" s="125"/>
      <c r="C54" s="125"/>
      <c r="D54" s="125"/>
      <c r="E54" s="125"/>
      <c r="F54" s="125"/>
      <c r="G54" s="12" t="s">
        <v>44</v>
      </c>
      <c r="H54" s="14">
        <v>43473</v>
      </c>
      <c r="I54" s="14">
        <v>43769</v>
      </c>
      <c r="J54" s="39" t="s">
        <v>642</v>
      </c>
      <c r="K54" s="130"/>
      <c r="L54" s="125"/>
      <c r="M54" s="76"/>
      <c r="N54" s="82"/>
      <c r="O54" s="82"/>
      <c r="P54" s="73"/>
      <c r="Q54" s="73"/>
      <c r="R54" s="82"/>
      <c r="S54" s="79"/>
    </row>
    <row r="55" spans="1:19" ht="80.25" customHeight="1" x14ac:dyDescent="0.25">
      <c r="A55" s="124"/>
      <c r="B55" s="125"/>
      <c r="C55" s="125"/>
      <c r="D55" s="125"/>
      <c r="E55" s="125"/>
      <c r="F55" s="125"/>
      <c r="G55" s="12" t="s">
        <v>65</v>
      </c>
      <c r="H55" s="14">
        <v>43473</v>
      </c>
      <c r="I55" s="14">
        <v>43769</v>
      </c>
      <c r="J55" s="39" t="s">
        <v>642</v>
      </c>
      <c r="K55" s="130"/>
      <c r="L55" s="125"/>
      <c r="M55" s="77"/>
      <c r="N55" s="83"/>
      <c r="O55" s="83"/>
      <c r="P55" s="74"/>
      <c r="Q55" s="74"/>
      <c r="R55" s="83"/>
      <c r="S55" s="80"/>
    </row>
    <row r="56" spans="1:19" ht="80.25" customHeight="1" x14ac:dyDescent="0.25">
      <c r="A56" s="144" t="s">
        <v>111</v>
      </c>
      <c r="B56" s="152" t="s">
        <v>87</v>
      </c>
      <c r="C56" s="152">
        <v>11</v>
      </c>
      <c r="D56" s="152" t="s">
        <v>88</v>
      </c>
      <c r="E56" s="152">
        <v>0</v>
      </c>
      <c r="F56" s="152" t="s">
        <v>89</v>
      </c>
      <c r="G56" s="62" t="s">
        <v>49</v>
      </c>
      <c r="H56" s="63">
        <v>43473</v>
      </c>
      <c r="I56" s="63">
        <v>43554</v>
      </c>
      <c r="J56" s="64" t="s">
        <v>642</v>
      </c>
      <c r="K56" s="130" t="s">
        <v>352</v>
      </c>
      <c r="L56" s="125" t="s">
        <v>391</v>
      </c>
      <c r="M56" s="75" t="s">
        <v>45</v>
      </c>
      <c r="N56" s="81" t="s">
        <v>557</v>
      </c>
      <c r="O56" s="81" t="s">
        <v>557</v>
      </c>
      <c r="P56" s="72" t="str">
        <f>IFERROR((0/0),"No aplica")</f>
        <v>No aplica</v>
      </c>
      <c r="Q56" s="72">
        <f>IFERROR((0/1),"No aplica")</f>
        <v>0</v>
      </c>
      <c r="R56" s="81" t="s">
        <v>538</v>
      </c>
      <c r="S56" s="78" t="s">
        <v>617</v>
      </c>
    </row>
    <row r="57" spans="1:19" ht="80.25" customHeight="1" x14ac:dyDescent="0.25">
      <c r="A57" s="144"/>
      <c r="B57" s="152"/>
      <c r="C57" s="152"/>
      <c r="D57" s="152"/>
      <c r="E57" s="152"/>
      <c r="F57" s="152"/>
      <c r="G57" s="62" t="s">
        <v>90</v>
      </c>
      <c r="H57" s="63">
        <v>43577</v>
      </c>
      <c r="I57" s="63">
        <v>43830</v>
      </c>
      <c r="J57" s="64" t="s">
        <v>642</v>
      </c>
      <c r="K57" s="130"/>
      <c r="L57" s="125"/>
      <c r="M57" s="76"/>
      <c r="N57" s="82"/>
      <c r="O57" s="82"/>
      <c r="P57" s="73"/>
      <c r="Q57" s="73"/>
      <c r="R57" s="82"/>
      <c r="S57" s="79"/>
    </row>
    <row r="58" spans="1:19" ht="80.25" customHeight="1" x14ac:dyDescent="0.25">
      <c r="A58" s="144"/>
      <c r="B58" s="152"/>
      <c r="C58" s="152"/>
      <c r="D58" s="152"/>
      <c r="E58" s="152"/>
      <c r="F58" s="152"/>
      <c r="G58" s="62" t="s">
        <v>309</v>
      </c>
      <c r="H58" s="63">
        <v>43577</v>
      </c>
      <c r="I58" s="63">
        <v>43799</v>
      </c>
      <c r="J58" s="64" t="s">
        <v>642</v>
      </c>
      <c r="K58" s="130"/>
      <c r="L58" s="125"/>
      <c r="M58" s="77"/>
      <c r="N58" s="83"/>
      <c r="O58" s="83"/>
      <c r="P58" s="74"/>
      <c r="Q58" s="74"/>
      <c r="R58" s="83"/>
      <c r="S58" s="80"/>
    </row>
    <row r="59" spans="1:19" ht="80.25" customHeight="1" x14ac:dyDescent="0.25">
      <c r="A59" s="124" t="s">
        <v>111</v>
      </c>
      <c r="B59" s="125" t="s">
        <v>50</v>
      </c>
      <c r="C59" s="125">
        <v>12</v>
      </c>
      <c r="D59" s="125" t="s">
        <v>91</v>
      </c>
      <c r="E59" s="125">
        <v>0</v>
      </c>
      <c r="F59" s="125" t="s">
        <v>467</v>
      </c>
      <c r="G59" s="12" t="s">
        <v>52</v>
      </c>
      <c r="H59" s="14">
        <v>43480</v>
      </c>
      <c r="I59" s="14">
        <v>43768</v>
      </c>
      <c r="J59" s="39" t="s">
        <v>642</v>
      </c>
      <c r="K59" s="130" t="s">
        <v>352</v>
      </c>
      <c r="L59" s="125" t="s">
        <v>394</v>
      </c>
      <c r="M59" s="75" t="s">
        <v>51</v>
      </c>
      <c r="N59" s="81" t="s">
        <v>558</v>
      </c>
      <c r="O59" s="81" t="s">
        <v>558</v>
      </c>
      <c r="P59" s="72" t="str">
        <f>IFERROR((0/0),"No aplica")</f>
        <v>No aplica</v>
      </c>
      <c r="Q59" s="72">
        <f>IFERROR((0/2),"No aplica")</f>
        <v>0</v>
      </c>
      <c r="R59" s="81" t="s">
        <v>538</v>
      </c>
      <c r="S59" s="78" t="s">
        <v>626</v>
      </c>
    </row>
    <row r="60" spans="1:19" ht="80.25" customHeight="1" x14ac:dyDescent="0.25">
      <c r="A60" s="124"/>
      <c r="B60" s="125"/>
      <c r="C60" s="125"/>
      <c r="D60" s="125"/>
      <c r="E60" s="125"/>
      <c r="F60" s="125"/>
      <c r="G60" s="12" t="s">
        <v>53</v>
      </c>
      <c r="H60" s="14">
        <v>43525</v>
      </c>
      <c r="I60" s="14">
        <v>43588</v>
      </c>
      <c r="J60" s="39" t="s">
        <v>642</v>
      </c>
      <c r="K60" s="130"/>
      <c r="L60" s="125"/>
      <c r="M60" s="76"/>
      <c r="N60" s="82"/>
      <c r="O60" s="82"/>
      <c r="P60" s="73"/>
      <c r="Q60" s="73"/>
      <c r="R60" s="82"/>
      <c r="S60" s="79"/>
    </row>
    <row r="61" spans="1:19" ht="80.25" customHeight="1" x14ac:dyDescent="0.25">
      <c r="A61" s="124"/>
      <c r="B61" s="125"/>
      <c r="C61" s="125"/>
      <c r="D61" s="125"/>
      <c r="E61" s="125"/>
      <c r="F61" s="125"/>
      <c r="G61" s="12" t="s">
        <v>54</v>
      </c>
      <c r="H61" s="14">
        <v>43591</v>
      </c>
      <c r="I61" s="14">
        <v>43617</v>
      </c>
      <c r="J61" s="39" t="s">
        <v>642</v>
      </c>
      <c r="K61" s="130"/>
      <c r="L61" s="125"/>
      <c r="M61" s="76"/>
      <c r="N61" s="82"/>
      <c r="O61" s="82"/>
      <c r="P61" s="73"/>
      <c r="Q61" s="73"/>
      <c r="R61" s="82"/>
      <c r="S61" s="79"/>
    </row>
    <row r="62" spans="1:19" ht="80.25" customHeight="1" x14ac:dyDescent="0.25">
      <c r="A62" s="124"/>
      <c r="B62" s="125"/>
      <c r="C62" s="125"/>
      <c r="D62" s="125"/>
      <c r="E62" s="125"/>
      <c r="F62" s="125"/>
      <c r="G62" s="12" t="s">
        <v>55</v>
      </c>
      <c r="H62" s="14">
        <v>43591</v>
      </c>
      <c r="I62" s="14">
        <v>43707</v>
      </c>
      <c r="J62" s="39" t="s">
        <v>642</v>
      </c>
      <c r="K62" s="130"/>
      <c r="L62" s="125"/>
      <c r="M62" s="77"/>
      <c r="N62" s="83"/>
      <c r="O62" s="83"/>
      <c r="P62" s="74"/>
      <c r="Q62" s="74"/>
      <c r="R62" s="83"/>
      <c r="S62" s="80"/>
    </row>
    <row r="63" spans="1:19" x14ac:dyDescent="0.25">
      <c r="A63" s="26" t="s">
        <v>449</v>
      </c>
      <c r="B63" s="7" t="s">
        <v>449</v>
      </c>
      <c r="C63" s="7"/>
      <c r="D63" s="7" t="s">
        <v>449</v>
      </c>
      <c r="E63" s="7" t="s">
        <v>449</v>
      </c>
      <c r="F63" s="7" t="s">
        <v>449</v>
      </c>
      <c r="G63" s="51" t="s">
        <v>449</v>
      </c>
      <c r="H63" s="7" t="s">
        <v>449</v>
      </c>
      <c r="I63" s="7" t="s">
        <v>449</v>
      </c>
      <c r="J63" s="22" t="s">
        <v>449</v>
      </c>
      <c r="K63" s="33" t="s">
        <v>449</v>
      </c>
      <c r="L63" s="7" t="s">
        <v>449</v>
      </c>
      <c r="M63" s="26" t="s">
        <v>449</v>
      </c>
      <c r="N63" s="7"/>
      <c r="O63" s="7"/>
      <c r="P63" s="34"/>
      <c r="Q63" s="34"/>
      <c r="R63" s="7"/>
      <c r="S63" s="31"/>
    </row>
    <row r="64" spans="1:19" ht="65.25" customHeight="1" x14ac:dyDescent="0.25">
      <c r="A64" s="144" t="s">
        <v>113</v>
      </c>
      <c r="B64" s="152" t="s">
        <v>411</v>
      </c>
      <c r="C64" s="145">
        <v>13</v>
      </c>
      <c r="D64" s="145" t="s">
        <v>267</v>
      </c>
      <c r="E64" s="145">
        <v>0</v>
      </c>
      <c r="F64" s="145" t="s">
        <v>160</v>
      </c>
      <c r="G64" s="57" t="s">
        <v>269</v>
      </c>
      <c r="H64" s="63">
        <v>43467</v>
      </c>
      <c r="I64" s="63">
        <v>43830</v>
      </c>
      <c r="J64" s="59" t="s">
        <v>16</v>
      </c>
      <c r="K64" s="137" t="s">
        <v>353</v>
      </c>
      <c r="L64" s="138" t="s">
        <v>772</v>
      </c>
      <c r="M64" s="99" t="s">
        <v>440</v>
      </c>
      <c r="N64" s="93" t="s">
        <v>541</v>
      </c>
      <c r="O64" s="93" t="s">
        <v>541</v>
      </c>
      <c r="P64" s="90">
        <f>IFERROR((11.76%/11.76%),"No aplica")</f>
        <v>1</v>
      </c>
      <c r="Q64" s="90">
        <f>IFERROR((10/85),"No aplica")</f>
        <v>0.11764705882352941</v>
      </c>
      <c r="R64" s="93" t="s">
        <v>539</v>
      </c>
      <c r="S64" s="104" t="s">
        <v>816</v>
      </c>
    </row>
    <row r="65" spans="1:19" ht="65.25" customHeight="1" x14ac:dyDescent="0.25">
      <c r="A65" s="144"/>
      <c r="B65" s="152"/>
      <c r="C65" s="145"/>
      <c r="D65" s="145"/>
      <c r="E65" s="145"/>
      <c r="F65" s="145"/>
      <c r="G65" s="57" t="s">
        <v>407</v>
      </c>
      <c r="H65" s="63">
        <v>43498</v>
      </c>
      <c r="I65" s="63">
        <v>43831</v>
      </c>
      <c r="J65" s="59" t="s">
        <v>16</v>
      </c>
      <c r="K65" s="137"/>
      <c r="L65" s="138"/>
      <c r="M65" s="100"/>
      <c r="N65" s="94"/>
      <c r="O65" s="94"/>
      <c r="P65" s="91"/>
      <c r="Q65" s="91"/>
      <c r="R65" s="94"/>
      <c r="S65" s="105"/>
    </row>
    <row r="66" spans="1:19" ht="65.25" customHeight="1" x14ac:dyDescent="0.25">
      <c r="A66" s="144"/>
      <c r="B66" s="152"/>
      <c r="C66" s="145"/>
      <c r="D66" s="145"/>
      <c r="E66" s="145"/>
      <c r="F66" s="145"/>
      <c r="G66" s="62" t="s">
        <v>436</v>
      </c>
      <c r="H66" s="63">
        <v>43586</v>
      </c>
      <c r="I66" s="63">
        <v>43830</v>
      </c>
      <c r="J66" s="59" t="s">
        <v>16</v>
      </c>
      <c r="K66" s="137"/>
      <c r="L66" s="138"/>
      <c r="M66" s="100"/>
      <c r="N66" s="94"/>
      <c r="O66" s="94"/>
      <c r="P66" s="91"/>
      <c r="Q66" s="91"/>
      <c r="R66" s="94"/>
      <c r="S66" s="105"/>
    </row>
    <row r="67" spans="1:19" ht="65.25" customHeight="1" x14ac:dyDescent="0.25">
      <c r="A67" s="144"/>
      <c r="B67" s="152"/>
      <c r="C67" s="145"/>
      <c r="D67" s="145"/>
      <c r="E67" s="145"/>
      <c r="F67" s="145"/>
      <c r="G67" s="62" t="s">
        <v>521</v>
      </c>
      <c r="H67" s="63">
        <v>43467</v>
      </c>
      <c r="I67" s="63">
        <v>43830</v>
      </c>
      <c r="J67" s="59" t="s">
        <v>16</v>
      </c>
      <c r="K67" s="137"/>
      <c r="L67" s="138"/>
      <c r="M67" s="100"/>
      <c r="N67" s="94"/>
      <c r="O67" s="94"/>
      <c r="P67" s="91"/>
      <c r="Q67" s="91"/>
      <c r="R67" s="94"/>
      <c r="S67" s="105"/>
    </row>
    <row r="68" spans="1:19" ht="65.25" customHeight="1" x14ac:dyDescent="0.25">
      <c r="A68" s="144"/>
      <c r="B68" s="152"/>
      <c r="C68" s="145"/>
      <c r="D68" s="145"/>
      <c r="E68" s="145"/>
      <c r="F68" s="145"/>
      <c r="G68" s="57" t="s">
        <v>161</v>
      </c>
      <c r="H68" s="63">
        <v>43467</v>
      </c>
      <c r="I68" s="63">
        <v>43830</v>
      </c>
      <c r="J68" s="59" t="s">
        <v>16</v>
      </c>
      <c r="K68" s="137"/>
      <c r="L68" s="138"/>
      <c r="M68" s="100"/>
      <c r="N68" s="94"/>
      <c r="O68" s="94"/>
      <c r="P68" s="91"/>
      <c r="Q68" s="91"/>
      <c r="R68" s="94"/>
      <c r="S68" s="105"/>
    </row>
    <row r="69" spans="1:19" ht="65.25" customHeight="1" x14ac:dyDescent="0.25">
      <c r="A69" s="144"/>
      <c r="B69" s="152"/>
      <c r="C69" s="145"/>
      <c r="D69" s="145"/>
      <c r="E69" s="145"/>
      <c r="F69" s="145"/>
      <c r="G69" s="62" t="s">
        <v>773</v>
      </c>
      <c r="H69" s="63">
        <v>43570</v>
      </c>
      <c r="I69" s="63">
        <v>43830</v>
      </c>
      <c r="J69" s="59" t="s">
        <v>16</v>
      </c>
      <c r="K69" s="137"/>
      <c r="L69" s="138"/>
      <c r="M69" s="100"/>
      <c r="N69" s="94"/>
      <c r="O69" s="94"/>
      <c r="P69" s="91"/>
      <c r="Q69" s="91"/>
      <c r="R69" s="94"/>
      <c r="S69" s="105"/>
    </row>
    <row r="70" spans="1:19" ht="65.25" customHeight="1" x14ac:dyDescent="0.25">
      <c r="A70" s="144"/>
      <c r="B70" s="152"/>
      <c r="C70" s="145"/>
      <c r="D70" s="145"/>
      <c r="E70" s="145"/>
      <c r="F70" s="145"/>
      <c r="G70" s="57" t="s">
        <v>520</v>
      </c>
      <c r="H70" s="63">
        <v>43539</v>
      </c>
      <c r="I70" s="63">
        <v>43830</v>
      </c>
      <c r="J70" s="59" t="s">
        <v>16</v>
      </c>
      <c r="K70" s="137"/>
      <c r="L70" s="138"/>
      <c r="M70" s="100"/>
      <c r="N70" s="94"/>
      <c r="O70" s="94"/>
      <c r="P70" s="91"/>
      <c r="Q70" s="91"/>
      <c r="R70" s="94"/>
      <c r="S70" s="105"/>
    </row>
    <row r="71" spans="1:19" ht="65.25" customHeight="1" x14ac:dyDescent="0.25">
      <c r="A71" s="144"/>
      <c r="B71" s="152"/>
      <c r="C71" s="145"/>
      <c r="D71" s="145"/>
      <c r="E71" s="145"/>
      <c r="F71" s="145"/>
      <c r="G71" s="57" t="s">
        <v>468</v>
      </c>
      <c r="H71" s="63">
        <v>43467</v>
      </c>
      <c r="I71" s="63">
        <v>43830</v>
      </c>
      <c r="J71" s="59" t="s">
        <v>16</v>
      </c>
      <c r="K71" s="137"/>
      <c r="L71" s="138"/>
      <c r="M71" s="100"/>
      <c r="N71" s="94"/>
      <c r="O71" s="94"/>
      <c r="P71" s="91"/>
      <c r="Q71" s="91"/>
      <c r="R71" s="94"/>
      <c r="S71" s="105"/>
    </row>
    <row r="72" spans="1:19" ht="65.25" customHeight="1" x14ac:dyDescent="0.25">
      <c r="A72" s="144"/>
      <c r="B72" s="152"/>
      <c r="C72" s="145"/>
      <c r="D72" s="145"/>
      <c r="E72" s="145"/>
      <c r="F72" s="145"/>
      <c r="G72" s="62" t="s">
        <v>437</v>
      </c>
      <c r="H72" s="63">
        <v>43480</v>
      </c>
      <c r="I72" s="63">
        <v>43830</v>
      </c>
      <c r="J72" s="59" t="s">
        <v>16</v>
      </c>
      <c r="K72" s="137"/>
      <c r="L72" s="138"/>
      <c r="M72" s="100"/>
      <c r="N72" s="94"/>
      <c r="O72" s="94"/>
      <c r="P72" s="91"/>
      <c r="Q72" s="91"/>
      <c r="R72" s="94"/>
      <c r="S72" s="105"/>
    </row>
    <row r="73" spans="1:19" ht="65.25" customHeight="1" x14ac:dyDescent="0.25">
      <c r="A73" s="144"/>
      <c r="B73" s="152"/>
      <c r="C73" s="145"/>
      <c r="D73" s="145"/>
      <c r="E73" s="145"/>
      <c r="F73" s="145"/>
      <c r="G73" s="57" t="s">
        <v>469</v>
      </c>
      <c r="H73" s="63">
        <v>43617</v>
      </c>
      <c r="I73" s="63">
        <v>43830</v>
      </c>
      <c r="J73" s="59" t="s">
        <v>16</v>
      </c>
      <c r="K73" s="137"/>
      <c r="L73" s="138"/>
      <c r="M73" s="100"/>
      <c r="N73" s="94"/>
      <c r="O73" s="94"/>
      <c r="P73" s="91"/>
      <c r="Q73" s="91"/>
      <c r="R73" s="94"/>
      <c r="S73" s="105"/>
    </row>
    <row r="74" spans="1:19" ht="65.25" customHeight="1" x14ac:dyDescent="0.25">
      <c r="A74" s="144"/>
      <c r="B74" s="152"/>
      <c r="C74" s="145"/>
      <c r="D74" s="145"/>
      <c r="E74" s="145"/>
      <c r="F74" s="145"/>
      <c r="G74" s="62" t="s">
        <v>438</v>
      </c>
      <c r="H74" s="63">
        <v>43466</v>
      </c>
      <c r="I74" s="63">
        <v>43830</v>
      </c>
      <c r="J74" s="59" t="s">
        <v>16</v>
      </c>
      <c r="K74" s="137"/>
      <c r="L74" s="138"/>
      <c r="M74" s="100"/>
      <c r="N74" s="94"/>
      <c r="O74" s="94"/>
      <c r="P74" s="91"/>
      <c r="Q74" s="91"/>
      <c r="R74" s="94"/>
      <c r="S74" s="105"/>
    </row>
    <row r="75" spans="1:19" ht="65.25" customHeight="1" x14ac:dyDescent="0.25">
      <c r="A75" s="144"/>
      <c r="B75" s="152"/>
      <c r="C75" s="145"/>
      <c r="D75" s="145"/>
      <c r="E75" s="145"/>
      <c r="F75" s="145"/>
      <c r="G75" s="57" t="s">
        <v>470</v>
      </c>
      <c r="H75" s="63">
        <v>43467</v>
      </c>
      <c r="I75" s="63">
        <v>43830</v>
      </c>
      <c r="J75" s="59" t="s">
        <v>16</v>
      </c>
      <c r="K75" s="137"/>
      <c r="L75" s="138"/>
      <c r="M75" s="101"/>
      <c r="N75" s="95"/>
      <c r="O75" s="95"/>
      <c r="P75" s="92"/>
      <c r="Q75" s="92"/>
      <c r="R75" s="95"/>
      <c r="S75" s="106"/>
    </row>
    <row r="76" spans="1:19" ht="65.25" customHeight="1" x14ac:dyDescent="0.25">
      <c r="A76" s="141" t="s">
        <v>113</v>
      </c>
      <c r="B76" s="138" t="s">
        <v>411</v>
      </c>
      <c r="C76" s="128">
        <v>14</v>
      </c>
      <c r="D76" s="138" t="s">
        <v>268</v>
      </c>
      <c r="E76" s="128">
        <v>0</v>
      </c>
      <c r="F76" s="138" t="s">
        <v>271</v>
      </c>
      <c r="G76" s="50" t="s">
        <v>408</v>
      </c>
      <c r="H76" s="15">
        <v>43467</v>
      </c>
      <c r="I76" s="15">
        <v>43830</v>
      </c>
      <c r="J76" s="42" t="s">
        <v>16</v>
      </c>
      <c r="K76" s="137" t="s">
        <v>353</v>
      </c>
      <c r="L76" s="138" t="s">
        <v>397</v>
      </c>
      <c r="M76" s="99" t="s">
        <v>270</v>
      </c>
      <c r="N76" s="93" t="s">
        <v>542</v>
      </c>
      <c r="O76" s="93" t="s">
        <v>542</v>
      </c>
      <c r="P76" s="90">
        <f>IFERROR((3/3),"No aplica")</f>
        <v>1</v>
      </c>
      <c r="Q76" s="90">
        <f>IFERROR((3/4),"No aplica")</f>
        <v>0.75</v>
      </c>
      <c r="R76" s="93" t="s">
        <v>539</v>
      </c>
      <c r="S76" s="104" t="s">
        <v>543</v>
      </c>
    </row>
    <row r="77" spans="1:19" ht="65.25" customHeight="1" x14ac:dyDescent="0.25">
      <c r="A77" s="141"/>
      <c r="B77" s="138"/>
      <c r="C77" s="128"/>
      <c r="D77" s="138"/>
      <c r="E77" s="128"/>
      <c r="F77" s="138"/>
      <c r="G77" s="50" t="s">
        <v>439</v>
      </c>
      <c r="H77" s="15">
        <v>43497</v>
      </c>
      <c r="I77" s="15">
        <v>43830</v>
      </c>
      <c r="J77" s="42" t="s">
        <v>16</v>
      </c>
      <c r="K77" s="137"/>
      <c r="L77" s="138"/>
      <c r="M77" s="100"/>
      <c r="N77" s="94"/>
      <c r="O77" s="94"/>
      <c r="P77" s="91"/>
      <c r="Q77" s="91"/>
      <c r="R77" s="94"/>
      <c r="S77" s="105"/>
    </row>
    <row r="78" spans="1:19" ht="65.25" customHeight="1" x14ac:dyDescent="0.25">
      <c r="A78" s="141"/>
      <c r="B78" s="138"/>
      <c r="C78" s="128"/>
      <c r="D78" s="138"/>
      <c r="E78" s="128"/>
      <c r="F78" s="138"/>
      <c r="G78" s="50" t="s">
        <v>272</v>
      </c>
      <c r="H78" s="15">
        <v>43617</v>
      </c>
      <c r="I78" s="15">
        <v>43830</v>
      </c>
      <c r="J78" s="42" t="s">
        <v>16</v>
      </c>
      <c r="K78" s="137"/>
      <c r="L78" s="138"/>
      <c r="M78" s="100"/>
      <c r="N78" s="94"/>
      <c r="O78" s="94"/>
      <c r="P78" s="91"/>
      <c r="Q78" s="91"/>
      <c r="R78" s="94"/>
      <c r="S78" s="105"/>
    </row>
    <row r="79" spans="1:19" ht="65.25" customHeight="1" x14ac:dyDescent="0.25">
      <c r="A79" s="141"/>
      <c r="B79" s="138"/>
      <c r="C79" s="128"/>
      <c r="D79" s="138"/>
      <c r="E79" s="128"/>
      <c r="F79" s="138"/>
      <c r="G79" s="50" t="s">
        <v>273</v>
      </c>
      <c r="H79" s="15">
        <v>43467</v>
      </c>
      <c r="I79" s="15">
        <v>43830</v>
      </c>
      <c r="J79" s="42" t="s">
        <v>16</v>
      </c>
      <c r="K79" s="137"/>
      <c r="L79" s="138"/>
      <c r="M79" s="101"/>
      <c r="N79" s="95"/>
      <c r="O79" s="95"/>
      <c r="P79" s="92"/>
      <c r="Q79" s="92"/>
      <c r="R79" s="95"/>
      <c r="S79" s="106"/>
    </row>
    <row r="80" spans="1:19" x14ac:dyDescent="0.25">
      <c r="A80" s="26" t="s">
        <v>449</v>
      </c>
      <c r="B80" s="7" t="s">
        <v>449</v>
      </c>
      <c r="C80" s="7"/>
      <c r="D80" s="7" t="s">
        <v>449</v>
      </c>
      <c r="E80" s="7" t="s">
        <v>449</v>
      </c>
      <c r="F80" s="7" t="s">
        <v>449</v>
      </c>
      <c r="G80" s="51" t="s">
        <v>449</v>
      </c>
      <c r="H80" s="7" t="s">
        <v>449</v>
      </c>
      <c r="I80" s="7" t="s">
        <v>449</v>
      </c>
      <c r="J80" s="22" t="s">
        <v>449</v>
      </c>
      <c r="K80" s="33" t="s">
        <v>449</v>
      </c>
      <c r="L80" s="7" t="s">
        <v>449</v>
      </c>
      <c r="M80" s="26" t="s">
        <v>449</v>
      </c>
      <c r="N80" s="7"/>
      <c r="O80" s="7"/>
      <c r="P80" s="34"/>
      <c r="Q80" s="34"/>
      <c r="R80" s="7"/>
      <c r="S80" s="31"/>
    </row>
    <row r="81" spans="1:19" ht="75.75" customHeight="1" x14ac:dyDescent="0.25">
      <c r="A81" s="141" t="s">
        <v>114</v>
      </c>
      <c r="B81" s="138" t="s">
        <v>274</v>
      </c>
      <c r="C81" s="138">
        <v>15</v>
      </c>
      <c r="D81" s="138" t="s">
        <v>433</v>
      </c>
      <c r="E81" s="138" t="s">
        <v>415</v>
      </c>
      <c r="F81" s="138" t="s">
        <v>56</v>
      </c>
      <c r="G81" s="50" t="s">
        <v>341</v>
      </c>
      <c r="H81" s="15">
        <v>43467</v>
      </c>
      <c r="I81" s="15">
        <v>43554</v>
      </c>
      <c r="J81" s="43" t="s">
        <v>62</v>
      </c>
      <c r="K81" s="137" t="s">
        <v>354</v>
      </c>
      <c r="L81" s="138" t="s">
        <v>395</v>
      </c>
      <c r="M81" s="99" t="s">
        <v>450</v>
      </c>
      <c r="N81" s="90" t="s">
        <v>624</v>
      </c>
      <c r="O81" s="114" t="s">
        <v>645</v>
      </c>
      <c r="P81" s="90">
        <f>IFERROR(((25/71)/(31/71)),"No aplica")</f>
        <v>0.80645161290322576</v>
      </c>
      <c r="Q81" s="87" t="s">
        <v>551</v>
      </c>
      <c r="R81" s="93" t="s">
        <v>644</v>
      </c>
      <c r="S81" s="104" t="s">
        <v>646</v>
      </c>
    </row>
    <row r="82" spans="1:19" ht="75.75" customHeight="1" x14ac:dyDescent="0.25">
      <c r="A82" s="141"/>
      <c r="B82" s="138"/>
      <c r="C82" s="138"/>
      <c r="D82" s="138"/>
      <c r="E82" s="138"/>
      <c r="F82" s="138"/>
      <c r="G82" s="50" t="s">
        <v>342</v>
      </c>
      <c r="H82" s="15">
        <v>43556</v>
      </c>
      <c r="I82" s="15">
        <v>43830</v>
      </c>
      <c r="J82" s="43" t="s">
        <v>62</v>
      </c>
      <c r="K82" s="137"/>
      <c r="L82" s="138"/>
      <c r="M82" s="100"/>
      <c r="N82" s="91"/>
      <c r="O82" s="115"/>
      <c r="P82" s="91"/>
      <c r="Q82" s="88"/>
      <c r="R82" s="94"/>
      <c r="S82" s="105"/>
    </row>
    <row r="83" spans="1:19" ht="75.75" customHeight="1" x14ac:dyDescent="0.25">
      <c r="A83" s="141"/>
      <c r="B83" s="138"/>
      <c r="C83" s="138"/>
      <c r="D83" s="138"/>
      <c r="E83" s="138"/>
      <c r="F83" s="138"/>
      <c r="G83" s="50" t="s">
        <v>121</v>
      </c>
      <c r="H83" s="15">
        <v>43570</v>
      </c>
      <c r="I83" s="15">
        <v>43830</v>
      </c>
      <c r="J83" s="43" t="s">
        <v>62</v>
      </c>
      <c r="K83" s="137"/>
      <c r="L83" s="138"/>
      <c r="M83" s="100"/>
      <c r="N83" s="91"/>
      <c r="O83" s="115"/>
      <c r="P83" s="91"/>
      <c r="Q83" s="88"/>
      <c r="R83" s="94"/>
      <c r="S83" s="105"/>
    </row>
    <row r="84" spans="1:19" ht="75.75" customHeight="1" x14ac:dyDescent="0.25">
      <c r="A84" s="141"/>
      <c r="B84" s="138"/>
      <c r="C84" s="138"/>
      <c r="D84" s="138"/>
      <c r="E84" s="138"/>
      <c r="F84" s="138"/>
      <c r="G84" s="50" t="s">
        <v>78</v>
      </c>
      <c r="H84" s="15">
        <v>43587</v>
      </c>
      <c r="I84" s="15">
        <v>43830</v>
      </c>
      <c r="J84" s="43" t="s">
        <v>62</v>
      </c>
      <c r="K84" s="137"/>
      <c r="L84" s="138"/>
      <c r="M84" s="100"/>
      <c r="N84" s="91"/>
      <c r="O84" s="115"/>
      <c r="P84" s="91"/>
      <c r="Q84" s="88"/>
      <c r="R84" s="94"/>
      <c r="S84" s="105"/>
    </row>
    <row r="85" spans="1:19" ht="75.75" customHeight="1" x14ac:dyDescent="0.25">
      <c r="A85" s="141"/>
      <c r="B85" s="138"/>
      <c r="C85" s="138"/>
      <c r="D85" s="138"/>
      <c r="E85" s="138"/>
      <c r="F85" s="138"/>
      <c r="G85" s="50" t="s">
        <v>243</v>
      </c>
      <c r="H85" s="15">
        <v>43678</v>
      </c>
      <c r="I85" s="15">
        <v>43830</v>
      </c>
      <c r="J85" s="43" t="s">
        <v>62</v>
      </c>
      <c r="K85" s="137"/>
      <c r="L85" s="138"/>
      <c r="M85" s="100"/>
      <c r="N85" s="91"/>
      <c r="O85" s="115"/>
      <c r="P85" s="91"/>
      <c r="Q85" s="88"/>
      <c r="R85" s="94"/>
      <c r="S85" s="105"/>
    </row>
    <row r="86" spans="1:19" ht="75.75" customHeight="1" x14ac:dyDescent="0.25">
      <c r="A86" s="141"/>
      <c r="B86" s="138"/>
      <c r="C86" s="138"/>
      <c r="D86" s="138"/>
      <c r="E86" s="138"/>
      <c r="F86" s="138" t="s">
        <v>57</v>
      </c>
      <c r="G86" s="50" t="s">
        <v>343</v>
      </c>
      <c r="H86" s="15">
        <v>43678</v>
      </c>
      <c r="I86" s="15">
        <v>43830</v>
      </c>
      <c r="J86" s="43" t="s">
        <v>62</v>
      </c>
      <c r="K86" s="137"/>
      <c r="L86" s="138"/>
      <c r="M86" s="100"/>
      <c r="N86" s="91"/>
      <c r="O86" s="115"/>
      <c r="P86" s="91"/>
      <c r="Q86" s="88"/>
      <c r="R86" s="94"/>
      <c r="S86" s="105"/>
    </row>
    <row r="87" spans="1:19" ht="75.75" customHeight="1" x14ac:dyDescent="0.25">
      <c r="A87" s="141"/>
      <c r="B87" s="138"/>
      <c r="C87" s="138"/>
      <c r="D87" s="138"/>
      <c r="E87" s="138"/>
      <c r="F87" s="138"/>
      <c r="G87" s="50" t="s">
        <v>344</v>
      </c>
      <c r="H87" s="15">
        <v>43678</v>
      </c>
      <c r="I87" s="15">
        <v>43830</v>
      </c>
      <c r="J87" s="43" t="s">
        <v>62</v>
      </c>
      <c r="K87" s="137"/>
      <c r="L87" s="138"/>
      <c r="M87" s="101"/>
      <c r="N87" s="92"/>
      <c r="O87" s="116"/>
      <c r="P87" s="92"/>
      <c r="Q87" s="89"/>
      <c r="R87" s="95"/>
      <c r="S87" s="106"/>
    </row>
    <row r="88" spans="1:19" ht="75.75" customHeight="1" x14ac:dyDescent="0.25">
      <c r="A88" s="126" t="s">
        <v>111</v>
      </c>
      <c r="B88" s="127" t="s">
        <v>275</v>
      </c>
      <c r="C88" s="127">
        <v>16</v>
      </c>
      <c r="D88" s="127" t="s">
        <v>434</v>
      </c>
      <c r="E88" s="127">
        <v>0</v>
      </c>
      <c r="F88" s="127" t="s">
        <v>58</v>
      </c>
      <c r="G88" s="67" t="s">
        <v>774</v>
      </c>
      <c r="H88" s="68">
        <v>43467</v>
      </c>
      <c r="I88" s="68">
        <v>43830</v>
      </c>
      <c r="J88" s="69" t="s">
        <v>62</v>
      </c>
      <c r="K88" s="137" t="s">
        <v>354</v>
      </c>
      <c r="L88" s="138" t="s">
        <v>355</v>
      </c>
      <c r="M88" s="99" t="s">
        <v>120</v>
      </c>
      <c r="N88" s="93" t="s">
        <v>559</v>
      </c>
      <c r="O88" s="93" t="s">
        <v>559</v>
      </c>
      <c r="P88" s="90">
        <f>IFERROR((1%/1%),"No aplica")</f>
        <v>1</v>
      </c>
      <c r="Q88" s="90">
        <f>IFERROR((1%/50%),"No aplica")</f>
        <v>0.02</v>
      </c>
      <c r="R88" s="93" t="s">
        <v>539</v>
      </c>
      <c r="S88" s="104" t="s">
        <v>627</v>
      </c>
    </row>
    <row r="89" spans="1:19" ht="75.75" customHeight="1" x14ac:dyDescent="0.25">
      <c r="A89" s="126"/>
      <c r="B89" s="127"/>
      <c r="C89" s="127"/>
      <c r="D89" s="127"/>
      <c r="E89" s="127"/>
      <c r="F89" s="127"/>
      <c r="G89" s="67" t="s">
        <v>119</v>
      </c>
      <c r="H89" s="68">
        <v>43739</v>
      </c>
      <c r="I89" s="68">
        <v>43830</v>
      </c>
      <c r="J89" s="69" t="s">
        <v>62</v>
      </c>
      <c r="K89" s="137"/>
      <c r="L89" s="138"/>
      <c r="M89" s="100"/>
      <c r="N89" s="94"/>
      <c r="O89" s="94"/>
      <c r="P89" s="91"/>
      <c r="Q89" s="91"/>
      <c r="R89" s="94"/>
      <c r="S89" s="105"/>
    </row>
    <row r="90" spans="1:19" ht="75.75" customHeight="1" x14ac:dyDescent="0.25">
      <c r="A90" s="126"/>
      <c r="B90" s="127"/>
      <c r="C90" s="127"/>
      <c r="D90" s="127"/>
      <c r="E90" s="127"/>
      <c r="F90" s="127"/>
      <c r="G90" s="67" t="s">
        <v>700</v>
      </c>
      <c r="H90" s="68">
        <v>43586</v>
      </c>
      <c r="I90" s="68">
        <v>43829</v>
      </c>
      <c r="J90" s="69" t="s">
        <v>62</v>
      </c>
      <c r="K90" s="137"/>
      <c r="L90" s="138"/>
      <c r="M90" s="100"/>
      <c r="N90" s="94"/>
      <c r="O90" s="94"/>
      <c r="P90" s="91"/>
      <c r="Q90" s="91"/>
      <c r="R90" s="94"/>
      <c r="S90" s="105"/>
    </row>
    <row r="91" spans="1:19" ht="75.75" customHeight="1" x14ac:dyDescent="0.25">
      <c r="A91" s="126"/>
      <c r="B91" s="127"/>
      <c r="C91" s="127"/>
      <c r="D91" s="127"/>
      <c r="E91" s="127"/>
      <c r="F91" s="127"/>
      <c r="G91" s="67" t="s">
        <v>471</v>
      </c>
      <c r="H91" s="68">
        <v>43467</v>
      </c>
      <c r="I91" s="68">
        <v>43830</v>
      </c>
      <c r="J91" s="69" t="s">
        <v>62</v>
      </c>
      <c r="K91" s="137"/>
      <c r="L91" s="138"/>
      <c r="M91" s="101"/>
      <c r="N91" s="95"/>
      <c r="O91" s="95"/>
      <c r="P91" s="92"/>
      <c r="Q91" s="92"/>
      <c r="R91" s="95"/>
      <c r="S91" s="106"/>
    </row>
    <row r="92" spans="1:19" ht="75.75" customHeight="1" x14ac:dyDescent="0.25">
      <c r="A92" s="141" t="s">
        <v>111</v>
      </c>
      <c r="B92" s="138" t="s">
        <v>276</v>
      </c>
      <c r="C92" s="138">
        <v>17</v>
      </c>
      <c r="D92" s="138" t="s">
        <v>432</v>
      </c>
      <c r="E92" s="138">
        <v>0</v>
      </c>
      <c r="F92" s="138" t="s">
        <v>452</v>
      </c>
      <c r="G92" s="50" t="s">
        <v>79</v>
      </c>
      <c r="H92" s="15">
        <v>43539</v>
      </c>
      <c r="I92" s="15">
        <v>43567</v>
      </c>
      <c r="J92" s="43" t="s">
        <v>62</v>
      </c>
      <c r="K92" s="137" t="s">
        <v>354</v>
      </c>
      <c r="L92" s="138" t="s">
        <v>357</v>
      </c>
      <c r="M92" s="99" t="s">
        <v>435</v>
      </c>
      <c r="N92" s="93" t="s">
        <v>623</v>
      </c>
      <c r="O92" s="93" t="s">
        <v>623</v>
      </c>
      <c r="P92" s="90" t="str">
        <f>IFERROR((0/0),"No aplica")</f>
        <v>No aplica</v>
      </c>
      <c r="Q92" s="90">
        <f>IFERROR((0/2),"No aplica")</f>
        <v>0</v>
      </c>
      <c r="R92" s="93" t="s">
        <v>538</v>
      </c>
      <c r="S92" s="104" t="s">
        <v>853</v>
      </c>
    </row>
    <row r="93" spans="1:19" ht="75.75" customHeight="1" x14ac:dyDescent="0.25">
      <c r="A93" s="141"/>
      <c r="B93" s="138"/>
      <c r="C93" s="138"/>
      <c r="D93" s="138"/>
      <c r="E93" s="138"/>
      <c r="F93" s="138"/>
      <c r="G93" s="50" t="s">
        <v>701</v>
      </c>
      <c r="H93" s="15">
        <v>43539</v>
      </c>
      <c r="I93" s="15">
        <v>43567</v>
      </c>
      <c r="J93" s="43" t="s">
        <v>62</v>
      </c>
      <c r="K93" s="137"/>
      <c r="L93" s="138"/>
      <c r="M93" s="100"/>
      <c r="N93" s="94"/>
      <c r="O93" s="94"/>
      <c r="P93" s="91"/>
      <c r="Q93" s="91"/>
      <c r="R93" s="94"/>
      <c r="S93" s="105"/>
    </row>
    <row r="94" spans="1:19" ht="75.75" customHeight="1" x14ac:dyDescent="0.25">
      <c r="A94" s="141"/>
      <c r="B94" s="138"/>
      <c r="C94" s="138"/>
      <c r="D94" s="138"/>
      <c r="E94" s="138"/>
      <c r="F94" s="138"/>
      <c r="G94" s="50" t="s">
        <v>702</v>
      </c>
      <c r="H94" s="15">
        <v>43549</v>
      </c>
      <c r="I94" s="15">
        <v>43616</v>
      </c>
      <c r="J94" s="43" t="s">
        <v>62</v>
      </c>
      <c r="K94" s="137"/>
      <c r="L94" s="138"/>
      <c r="M94" s="101"/>
      <c r="N94" s="95"/>
      <c r="O94" s="95"/>
      <c r="P94" s="92"/>
      <c r="Q94" s="92"/>
      <c r="R94" s="95"/>
      <c r="S94" s="106"/>
    </row>
    <row r="95" spans="1:19" ht="75.75" customHeight="1" x14ac:dyDescent="0.25">
      <c r="A95" s="141" t="s">
        <v>111</v>
      </c>
      <c r="B95" s="138" t="s">
        <v>276</v>
      </c>
      <c r="C95" s="138">
        <v>18</v>
      </c>
      <c r="D95" s="138" t="s">
        <v>122</v>
      </c>
      <c r="E95" s="138">
        <v>0</v>
      </c>
      <c r="F95" s="138" t="s">
        <v>58</v>
      </c>
      <c r="G95" s="50" t="s">
        <v>123</v>
      </c>
      <c r="H95" s="15">
        <v>43467</v>
      </c>
      <c r="I95" s="15">
        <v>43830</v>
      </c>
      <c r="J95" s="43" t="s">
        <v>62</v>
      </c>
      <c r="K95" s="137" t="s">
        <v>354</v>
      </c>
      <c r="L95" s="138" t="s">
        <v>356</v>
      </c>
      <c r="M95" s="99" t="s">
        <v>244</v>
      </c>
      <c r="N95" s="93" t="s">
        <v>560</v>
      </c>
      <c r="O95" s="93" t="s">
        <v>560</v>
      </c>
      <c r="P95" s="90">
        <f>IFERROR((0.07%/0.07%),"No aplica")</f>
        <v>1</v>
      </c>
      <c r="Q95" s="90">
        <f>IFERROR((0.07%/100%),"No aplica")</f>
        <v>7.000000000000001E-4</v>
      </c>
      <c r="R95" s="93" t="s">
        <v>539</v>
      </c>
      <c r="S95" s="104" t="s">
        <v>628</v>
      </c>
    </row>
    <row r="96" spans="1:19" ht="75.75" customHeight="1" x14ac:dyDescent="0.25">
      <c r="A96" s="141"/>
      <c r="B96" s="138"/>
      <c r="C96" s="138"/>
      <c r="D96" s="138"/>
      <c r="E96" s="138"/>
      <c r="F96" s="138"/>
      <c r="G96" s="50" t="s">
        <v>345</v>
      </c>
      <c r="H96" s="15">
        <v>43496</v>
      </c>
      <c r="I96" s="15">
        <v>43830</v>
      </c>
      <c r="J96" s="43" t="s">
        <v>62</v>
      </c>
      <c r="K96" s="137"/>
      <c r="L96" s="138"/>
      <c r="M96" s="101"/>
      <c r="N96" s="95"/>
      <c r="O96" s="95"/>
      <c r="P96" s="92"/>
      <c r="Q96" s="92"/>
      <c r="R96" s="95"/>
      <c r="S96" s="106"/>
    </row>
    <row r="97" spans="1:19" ht="75.75" customHeight="1" x14ac:dyDescent="0.25">
      <c r="A97" s="141" t="s">
        <v>111</v>
      </c>
      <c r="B97" s="138" t="s">
        <v>277</v>
      </c>
      <c r="C97" s="138">
        <v>19</v>
      </c>
      <c r="D97" s="138" t="s">
        <v>80</v>
      </c>
      <c r="E97" s="138">
        <v>0</v>
      </c>
      <c r="F97" s="138" t="s">
        <v>60</v>
      </c>
      <c r="G97" s="50" t="s">
        <v>81</v>
      </c>
      <c r="H97" s="15">
        <v>43578</v>
      </c>
      <c r="I97" s="15">
        <v>43708</v>
      </c>
      <c r="J97" s="43" t="s">
        <v>62</v>
      </c>
      <c r="K97" s="137" t="s">
        <v>354</v>
      </c>
      <c r="L97" s="138" t="s">
        <v>358</v>
      </c>
      <c r="M97" s="99" t="s">
        <v>59</v>
      </c>
      <c r="N97" s="93" t="s">
        <v>561</v>
      </c>
      <c r="O97" s="93" t="s">
        <v>561</v>
      </c>
      <c r="P97" s="90">
        <f>IFERROR((7%/7%),"No aplica")</f>
        <v>1</v>
      </c>
      <c r="Q97" s="90">
        <f>IFERROR((7%/100%),"No aplica")</f>
        <v>7.0000000000000007E-2</v>
      </c>
      <c r="R97" s="93" t="s">
        <v>539</v>
      </c>
      <c r="S97" s="104" t="s">
        <v>629</v>
      </c>
    </row>
    <row r="98" spans="1:19" ht="75.75" customHeight="1" x14ac:dyDescent="0.25">
      <c r="A98" s="141"/>
      <c r="B98" s="138"/>
      <c r="C98" s="138"/>
      <c r="D98" s="138"/>
      <c r="E98" s="138"/>
      <c r="F98" s="138"/>
      <c r="G98" s="50" t="s">
        <v>124</v>
      </c>
      <c r="H98" s="15">
        <v>43708</v>
      </c>
      <c r="I98" s="15">
        <v>43830</v>
      </c>
      <c r="J98" s="43" t="s">
        <v>62</v>
      </c>
      <c r="K98" s="137"/>
      <c r="L98" s="138"/>
      <c r="M98" s="100"/>
      <c r="N98" s="94"/>
      <c r="O98" s="94"/>
      <c r="P98" s="91"/>
      <c r="Q98" s="91"/>
      <c r="R98" s="94"/>
      <c r="S98" s="105"/>
    </row>
    <row r="99" spans="1:19" ht="75.75" customHeight="1" x14ac:dyDescent="0.25">
      <c r="A99" s="141"/>
      <c r="B99" s="138"/>
      <c r="C99" s="138"/>
      <c r="D99" s="138"/>
      <c r="E99" s="138"/>
      <c r="F99" s="138" t="s">
        <v>61</v>
      </c>
      <c r="G99" s="50" t="s">
        <v>820</v>
      </c>
      <c r="H99" s="15">
        <v>43539</v>
      </c>
      <c r="I99" s="15">
        <v>43708</v>
      </c>
      <c r="J99" s="43" t="s">
        <v>62</v>
      </c>
      <c r="K99" s="137"/>
      <c r="L99" s="138"/>
      <c r="M99" s="100"/>
      <c r="N99" s="94"/>
      <c r="O99" s="94"/>
      <c r="P99" s="91"/>
      <c r="Q99" s="91"/>
      <c r="R99" s="94"/>
      <c r="S99" s="105"/>
    </row>
    <row r="100" spans="1:19" ht="75.75" customHeight="1" x14ac:dyDescent="0.25">
      <c r="A100" s="141"/>
      <c r="B100" s="138"/>
      <c r="C100" s="138"/>
      <c r="D100" s="138"/>
      <c r="E100" s="138"/>
      <c r="F100" s="138"/>
      <c r="G100" s="50" t="s">
        <v>819</v>
      </c>
      <c r="H100" s="15">
        <v>43539</v>
      </c>
      <c r="I100" s="15">
        <v>43708</v>
      </c>
      <c r="J100" s="43" t="s">
        <v>62</v>
      </c>
      <c r="K100" s="137"/>
      <c r="L100" s="138"/>
      <c r="M100" s="100"/>
      <c r="N100" s="94"/>
      <c r="O100" s="94"/>
      <c r="P100" s="91"/>
      <c r="Q100" s="91"/>
      <c r="R100" s="94"/>
      <c r="S100" s="105"/>
    </row>
    <row r="101" spans="1:19" ht="75.75" customHeight="1" x14ac:dyDescent="0.25">
      <c r="A101" s="141"/>
      <c r="B101" s="138"/>
      <c r="C101" s="138"/>
      <c r="D101" s="138"/>
      <c r="E101" s="138"/>
      <c r="F101" s="138"/>
      <c r="G101" s="50" t="s">
        <v>821</v>
      </c>
      <c r="H101" s="15">
        <v>43708</v>
      </c>
      <c r="I101" s="15">
        <v>43799</v>
      </c>
      <c r="J101" s="43" t="s">
        <v>62</v>
      </c>
      <c r="K101" s="137"/>
      <c r="L101" s="138"/>
      <c r="M101" s="100"/>
      <c r="N101" s="94"/>
      <c r="O101" s="94"/>
      <c r="P101" s="91"/>
      <c r="Q101" s="91"/>
      <c r="R101" s="94"/>
      <c r="S101" s="105"/>
    </row>
    <row r="102" spans="1:19" ht="75.75" customHeight="1" x14ac:dyDescent="0.25">
      <c r="A102" s="141"/>
      <c r="B102" s="138"/>
      <c r="C102" s="138"/>
      <c r="D102" s="138"/>
      <c r="E102" s="138"/>
      <c r="F102" s="138"/>
      <c r="G102" s="50" t="s">
        <v>822</v>
      </c>
      <c r="H102" s="15">
        <v>43617</v>
      </c>
      <c r="I102" s="15">
        <v>43830</v>
      </c>
      <c r="J102" s="43" t="s">
        <v>62</v>
      </c>
      <c r="K102" s="137"/>
      <c r="L102" s="138"/>
      <c r="M102" s="101"/>
      <c r="N102" s="95"/>
      <c r="O102" s="95"/>
      <c r="P102" s="92"/>
      <c r="Q102" s="92"/>
      <c r="R102" s="95"/>
      <c r="S102" s="106"/>
    </row>
    <row r="103" spans="1:19" ht="15.75" customHeight="1" x14ac:dyDescent="0.25">
      <c r="A103" s="26" t="s">
        <v>449</v>
      </c>
      <c r="B103" s="7" t="s">
        <v>449</v>
      </c>
      <c r="C103" s="7"/>
      <c r="D103" s="7" t="s">
        <v>449</v>
      </c>
      <c r="E103" s="7" t="s">
        <v>449</v>
      </c>
      <c r="F103" s="7" t="s">
        <v>449</v>
      </c>
      <c r="G103" s="51" t="s">
        <v>449</v>
      </c>
      <c r="H103" s="7" t="s">
        <v>449</v>
      </c>
      <c r="I103" s="7" t="s">
        <v>449</v>
      </c>
      <c r="J103" s="22" t="s">
        <v>449</v>
      </c>
      <c r="K103" s="33" t="s">
        <v>449</v>
      </c>
      <c r="L103" s="7" t="s">
        <v>449</v>
      </c>
      <c r="M103" s="26" t="s">
        <v>449</v>
      </c>
      <c r="N103" s="7"/>
      <c r="O103" s="7"/>
      <c r="P103" s="34"/>
      <c r="Q103" s="34"/>
      <c r="R103" s="7"/>
      <c r="S103" s="31"/>
    </row>
    <row r="104" spans="1:19" ht="45.75" customHeight="1" x14ac:dyDescent="0.25">
      <c r="A104" s="141" t="s">
        <v>111</v>
      </c>
      <c r="B104" s="138" t="s">
        <v>147</v>
      </c>
      <c r="C104" s="138">
        <v>20</v>
      </c>
      <c r="D104" s="138" t="s">
        <v>145</v>
      </c>
      <c r="E104" s="138">
        <v>0</v>
      </c>
      <c r="F104" s="138" t="s">
        <v>58</v>
      </c>
      <c r="G104" s="50" t="s">
        <v>474</v>
      </c>
      <c r="H104" s="15">
        <v>43586</v>
      </c>
      <c r="I104" s="15">
        <v>43830</v>
      </c>
      <c r="J104" s="43" t="s">
        <v>146</v>
      </c>
      <c r="K104" s="137" t="s">
        <v>359</v>
      </c>
      <c r="L104" s="138" t="s">
        <v>360</v>
      </c>
      <c r="M104" s="99" t="s">
        <v>775</v>
      </c>
      <c r="N104" s="93" t="s">
        <v>544</v>
      </c>
      <c r="O104" s="93" t="s">
        <v>544</v>
      </c>
      <c r="P104" s="90">
        <f>IFERROR((1/1),"No aplica")</f>
        <v>1</v>
      </c>
      <c r="Q104" s="90">
        <f>IFERROR((1/4),"No aplica")</f>
        <v>0.25</v>
      </c>
      <c r="R104" s="93" t="s">
        <v>539</v>
      </c>
      <c r="S104" s="104" t="s">
        <v>545</v>
      </c>
    </row>
    <row r="105" spans="1:19" ht="45.75" customHeight="1" x14ac:dyDescent="0.25">
      <c r="A105" s="141"/>
      <c r="B105" s="138"/>
      <c r="C105" s="138"/>
      <c r="D105" s="138"/>
      <c r="E105" s="138"/>
      <c r="F105" s="138"/>
      <c r="G105" s="50" t="s">
        <v>256</v>
      </c>
      <c r="H105" s="15">
        <v>43525</v>
      </c>
      <c r="I105" s="15">
        <v>43830</v>
      </c>
      <c r="J105" s="43" t="s">
        <v>146</v>
      </c>
      <c r="K105" s="137"/>
      <c r="L105" s="138"/>
      <c r="M105" s="100"/>
      <c r="N105" s="94"/>
      <c r="O105" s="94"/>
      <c r="P105" s="91"/>
      <c r="Q105" s="91"/>
      <c r="R105" s="94"/>
      <c r="S105" s="105"/>
    </row>
    <row r="106" spans="1:19" ht="45.75" customHeight="1" x14ac:dyDescent="0.25">
      <c r="A106" s="141"/>
      <c r="B106" s="138"/>
      <c r="C106" s="138"/>
      <c r="D106" s="138"/>
      <c r="E106" s="138"/>
      <c r="F106" s="138"/>
      <c r="G106" s="50" t="s">
        <v>776</v>
      </c>
      <c r="H106" s="15">
        <v>43497</v>
      </c>
      <c r="I106" s="15">
        <v>43830</v>
      </c>
      <c r="J106" s="43" t="s">
        <v>146</v>
      </c>
      <c r="K106" s="137"/>
      <c r="L106" s="138"/>
      <c r="M106" s="100"/>
      <c r="N106" s="94"/>
      <c r="O106" s="94"/>
      <c r="P106" s="91"/>
      <c r="Q106" s="91"/>
      <c r="R106" s="94"/>
      <c r="S106" s="105"/>
    </row>
    <row r="107" spans="1:19" ht="45.75" customHeight="1" x14ac:dyDescent="0.25">
      <c r="A107" s="141"/>
      <c r="B107" s="138"/>
      <c r="C107" s="138"/>
      <c r="D107" s="138"/>
      <c r="E107" s="138"/>
      <c r="F107" s="138"/>
      <c r="G107" s="50" t="s">
        <v>257</v>
      </c>
      <c r="H107" s="15">
        <v>43647</v>
      </c>
      <c r="I107" s="15">
        <v>43830</v>
      </c>
      <c r="J107" s="43" t="s">
        <v>146</v>
      </c>
      <c r="K107" s="137"/>
      <c r="L107" s="138"/>
      <c r="M107" s="101"/>
      <c r="N107" s="95"/>
      <c r="O107" s="95"/>
      <c r="P107" s="92"/>
      <c r="Q107" s="92"/>
      <c r="R107" s="95"/>
      <c r="S107" s="106"/>
    </row>
    <row r="108" spans="1:19" ht="45.75" customHeight="1" x14ac:dyDescent="0.25">
      <c r="A108" s="141" t="s">
        <v>111</v>
      </c>
      <c r="B108" s="138" t="s">
        <v>475</v>
      </c>
      <c r="C108" s="138">
        <v>21</v>
      </c>
      <c r="D108" s="138" t="s">
        <v>480</v>
      </c>
      <c r="E108" s="138">
        <v>0</v>
      </c>
      <c r="F108" s="138" t="s">
        <v>478</v>
      </c>
      <c r="G108" s="50" t="s">
        <v>412</v>
      </c>
      <c r="H108" s="15">
        <v>43647</v>
      </c>
      <c r="I108" s="15">
        <v>43830</v>
      </c>
      <c r="J108" s="43" t="s">
        <v>146</v>
      </c>
      <c r="K108" s="137" t="s">
        <v>359</v>
      </c>
      <c r="L108" s="138" t="s">
        <v>360</v>
      </c>
      <c r="M108" s="99" t="s">
        <v>479</v>
      </c>
      <c r="N108" s="93" t="s">
        <v>652</v>
      </c>
      <c r="O108" s="93" t="s">
        <v>546</v>
      </c>
      <c r="P108" s="90">
        <f>IFERROR((1/1),"No aplica")</f>
        <v>1</v>
      </c>
      <c r="Q108" s="90">
        <f>IFERROR((1/5),"No aplica")</f>
        <v>0.2</v>
      </c>
      <c r="R108" s="93" t="s">
        <v>539</v>
      </c>
      <c r="S108" s="104" t="s">
        <v>547</v>
      </c>
    </row>
    <row r="109" spans="1:19" ht="45.75" customHeight="1" x14ac:dyDescent="0.25">
      <c r="A109" s="141"/>
      <c r="B109" s="138"/>
      <c r="C109" s="138"/>
      <c r="D109" s="138"/>
      <c r="E109" s="138"/>
      <c r="F109" s="138"/>
      <c r="G109" s="50" t="s">
        <v>481</v>
      </c>
      <c r="H109" s="15">
        <v>43466</v>
      </c>
      <c r="I109" s="15">
        <v>43830</v>
      </c>
      <c r="J109" s="43" t="s">
        <v>146</v>
      </c>
      <c r="K109" s="137"/>
      <c r="L109" s="138"/>
      <c r="M109" s="100"/>
      <c r="N109" s="94"/>
      <c r="O109" s="94"/>
      <c r="P109" s="91"/>
      <c r="Q109" s="91"/>
      <c r="R109" s="94"/>
      <c r="S109" s="105"/>
    </row>
    <row r="110" spans="1:19" ht="45.75" customHeight="1" x14ac:dyDescent="0.25">
      <c r="A110" s="141"/>
      <c r="B110" s="138"/>
      <c r="C110" s="138"/>
      <c r="D110" s="138"/>
      <c r="E110" s="138"/>
      <c r="F110" s="138"/>
      <c r="G110" s="50" t="s">
        <v>153</v>
      </c>
      <c r="H110" s="15">
        <v>43466</v>
      </c>
      <c r="I110" s="15">
        <v>43830</v>
      </c>
      <c r="J110" s="43" t="s">
        <v>146</v>
      </c>
      <c r="K110" s="137"/>
      <c r="L110" s="138"/>
      <c r="M110" s="100"/>
      <c r="N110" s="94"/>
      <c r="O110" s="94"/>
      <c r="P110" s="91"/>
      <c r="Q110" s="91"/>
      <c r="R110" s="94"/>
      <c r="S110" s="105"/>
    </row>
    <row r="111" spans="1:19" ht="45.75" customHeight="1" x14ac:dyDescent="0.25">
      <c r="A111" s="141"/>
      <c r="B111" s="138"/>
      <c r="C111" s="138"/>
      <c r="D111" s="138"/>
      <c r="E111" s="138"/>
      <c r="F111" s="138"/>
      <c r="G111" s="50" t="s">
        <v>258</v>
      </c>
      <c r="H111" s="15">
        <v>43466</v>
      </c>
      <c r="I111" s="15">
        <v>43830</v>
      </c>
      <c r="J111" s="43" t="s">
        <v>146</v>
      </c>
      <c r="K111" s="137"/>
      <c r="L111" s="138"/>
      <c r="M111" s="101"/>
      <c r="N111" s="95"/>
      <c r="O111" s="95"/>
      <c r="P111" s="92"/>
      <c r="Q111" s="92"/>
      <c r="R111" s="95"/>
      <c r="S111" s="106"/>
    </row>
    <row r="112" spans="1:19" x14ac:dyDescent="0.25">
      <c r="A112" s="26" t="s">
        <v>449</v>
      </c>
      <c r="B112" s="7" t="s">
        <v>449</v>
      </c>
      <c r="C112" s="7"/>
      <c r="D112" s="7" t="s">
        <v>449</v>
      </c>
      <c r="E112" s="7" t="s">
        <v>449</v>
      </c>
      <c r="F112" s="7" t="s">
        <v>449</v>
      </c>
      <c r="G112" s="51" t="s">
        <v>449</v>
      </c>
      <c r="H112" s="7" t="s">
        <v>449</v>
      </c>
      <c r="I112" s="7" t="s">
        <v>449</v>
      </c>
      <c r="J112" s="22" t="s">
        <v>449</v>
      </c>
      <c r="K112" s="33" t="s">
        <v>449</v>
      </c>
      <c r="L112" s="7" t="s">
        <v>449</v>
      </c>
      <c r="M112" s="26" t="s">
        <v>449</v>
      </c>
      <c r="N112" s="7"/>
      <c r="O112" s="7"/>
      <c r="P112" s="34"/>
      <c r="Q112" s="34"/>
      <c r="R112" s="7"/>
      <c r="S112" s="31"/>
    </row>
    <row r="113" spans="1:19" ht="66" customHeight="1" x14ac:dyDescent="0.25">
      <c r="A113" s="141" t="s">
        <v>111</v>
      </c>
      <c r="B113" s="138" t="s">
        <v>482</v>
      </c>
      <c r="C113" s="138">
        <v>22</v>
      </c>
      <c r="D113" s="138" t="s">
        <v>818</v>
      </c>
      <c r="E113" s="138">
        <v>0</v>
      </c>
      <c r="F113" s="138" t="s">
        <v>221</v>
      </c>
      <c r="G113" s="50" t="s">
        <v>777</v>
      </c>
      <c r="H113" s="15">
        <v>43479</v>
      </c>
      <c r="I113" s="15">
        <v>43524</v>
      </c>
      <c r="J113" s="43" t="s">
        <v>150</v>
      </c>
      <c r="K113" s="137" t="s">
        <v>361</v>
      </c>
      <c r="L113" s="138" t="s">
        <v>362</v>
      </c>
      <c r="M113" s="99" t="s">
        <v>399</v>
      </c>
      <c r="N113" s="93" t="s">
        <v>578</v>
      </c>
      <c r="O113" s="93" t="s">
        <v>578</v>
      </c>
      <c r="P113" s="90">
        <f>IFERROR((40%/40%),"No aplica")</f>
        <v>1</v>
      </c>
      <c r="Q113" s="90">
        <f>IFERROR((40%/100%),"No aplica")</f>
        <v>0.4</v>
      </c>
      <c r="R113" s="93" t="s">
        <v>539</v>
      </c>
      <c r="S113" s="104" t="s">
        <v>579</v>
      </c>
    </row>
    <row r="114" spans="1:19" ht="66" customHeight="1" x14ac:dyDescent="0.25">
      <c r="A114" s="141"/>
      <c r="B114" s="138"/>
      <c r="C114" s="138"/>
      <c r="D114" s="138"/>
      <c r="E114" s="138"/>
      <c r="F114" s="138"/>
      <c r="G114" s="50" t="s">
        <v>151</v>
      </c>
      <c r="H114" s="15">
        <v>43525</v>
      </c>
      <c r="I114" s="15">
        <v>43554</v>
      </c>
      <c r="J114" s="43" t="s">
        <v>150</v>
      </c>
      <c r="K114" s="137"/>
      <c r="L114" s="138"/>
      <c r="M114" s="100"/>
      <c r="N114" s="94"/>
      <c r="O114" s="94"/>
      <c r="P114" s="91"/>
      <c r="Q114" s="91"/>
      <c r="R114" s="94"/>
      <c r="S114" s="105"/>
    </row>
    <row r="115" spans="1:19" ht="66" customHeight="1" x14ac:dyDescent="0.25">
      <c r="A115" s="141"/>
      <c r="B115" s="138"/>
      <c r="C115" s="138"/>
      <c r="D115" s="138"/>
      <c r="E115" s="138"/>
      <c r="F115" s="138"/>
      <c r="G115" s="50" t="s">
        <v>778</v>
      </c>
      <c r="H115" s="15">
        <v>43525</v>
      </c>
      <c r="I115" s="15">
        <v>43554</v>
      </c>
      <c r="J115" s="43" t="s">
        <v>150</v>
      </c>
      <c r="K115" s="137"/>
      <c r="L115" s="138"/>
      <c r="M115" s="100"/>
      <c r="N115" s="94"/>
      <c r="O115" s="94"/>
      <c r="P115" s="91"/>
      <c r="Q115" s="91"/>
      <c r="R115" s="94"/>
      <c r="S115" s="105"/>
    </row>
    <row r="116" spans="1:19" ht="66" customHeight="1" x14ac:dyDescent="0.25">
      <c r="A116" s="141"/>
      <c r="B116" s="138"/>
      <c r="C116" s="138"/>
      <c r="D116" s="138"/>
      <c r="E116" s="138"/>
      <c r="F116" s="138"/>
      <c r="G116" s="50" t="s">
        <v>148</v>
      </c>
      <c r="H116" s="15">
        <v>43586</v>
      </c>
      <c r="I116" s="15">
        <v>43615</v>
      </c>
      <c r="J116" s="43" t="s">
        <v>150</v>
      </c>
      <c r="K116" s="137"/>
      <c r="L116" s="138"/>
      <c r="M116" s="100"/>
      <c r="N116" s="94"/>
      <c r="O116" s="94"/>
      <c r="P116" s="91"/>
      <c r="Q116" s="91"/>
      <c r="R116" s="94"/>
      <c r="S116" s="105"/>
    </row>
    <row r="117" spans="1:19" ht="66" customHeight="1" x14ac:dyDescent="0.25">
      <c r="A117" s="141"/>
      <c r="B117" s="138"/>
      <c r="C117" s="138"/>
      <c r="D117" s="138"/>
      <c r="E117" s="138"/>
      <c r="F117" s="138"/>
      <c r="G117" s="50" t="s">
        <v>149</v>
      </c>
      <c r="H117" s="15">
        <v>43586</v>
      </c>
      <c r="I117" s="15">
        <v>43615</v>
      </c>
      <c r="J117" s="43" t="s">
        <v>150</v>
      </c>
      <c r="K117" s="137"/>
      <c r="L117" s="138"/>
      <c r="M117" s="100"/>
      <c r="N117" s="94"/>
      <c r="O117" s="94"/>
      <c r="P117" s="91"/>
      <c r="Q117" s="91"/>
      <c r="R117" s="94"/>
      <c r="S117" s="105"/>
    </row>
    <row r="118" spans="1:19" ht="66" customHeight="1" x14ac:dyDescent="0.25">
      <c r="A118" s="141"/>
      <c r="B118" s="138"/>
      <c r="C118" s="138"/>
      <c r="D118" s="138"/>
      <c r="E118" s="138"/>
      <c r="F118" s="138"/>
      <c r="G118" s="49" t="s">
        <v>152</v>
      </c>
      <c r="H118" s="15">
        <v>43617</v>
      </c>
      <c r="I118" s="15">
        <v>43646</v>
      </c>
      <c r="J118" s="43" t="s">
        <v>150</v>
      </c>
      <c r="K118" s="137"/>
      <c r="L118" s="138"/>
      <c r="M118" s="100"/>
      <c r="N118" s="94"/>
      <c r="O118" s="94"/>
      <c r="P118" s="91"/>
      <c r="Q118" s="91"/>
      <c r="R118" s="94"/>
      <c r="S118" s="105"/>
    </row>
    <row r="119" spans="1:19" ht="66" customHeight="1" x14ac:dyDescent="0.25">
      <c r="A119" s="141"/>
      <c r="B119" s="138"/>
      <c r="C119" s="138"/>
      <c r="D119" s="138"/>
      <c r="E119" s="138"/>
      <c r="F119" s="138"/>
      <c r="G119" s="49" t="s">
        <v>222</v>
      </c>
      <c r="H119" s="15">
        <v>43617</v>
      </c>
      <c r="I119" s="15">
        <v>43281</v>
      </c>
      <c r="J119" s="43" t="s">
        <v>150</v>
      </c>
      <c r="K119" s="137"/>
      <c r="L119" s="138"/>
      <c r="M119" s="100"/>
      <c r="N119" s="94"/>
      <c r="O119" s="94"/>
      <c r="P119" s="91"/>
      <c r="Q119" s="91"/>
      <c r="R119" s="94"/>
      <c r="S119" s="105"/>
    </row>
    <row r="120" spans="1:19" ht="66" customHeight="1" x14ac:dyDescent="0.25">
      <c r="A120" s="141"/>
      <c r="B120" s="138"/>
      <c r="C120" s="138"/>
      <c r="D120" s="138"/>
      <c r="E120" s="138"/>
      <c r="F120" s="138"/>
      <c r="G120" s="49" t="s">
        <v>522</v>
      </c>
      <c r="H120" s="15">
        <v>43647</v>
      </c>
      <c r="I120" s="15">
        <v>43829</v>
      </c>
      <c r="J120" s="43" t="s">
        <v>150</v>
      </c>
      <c r="K120" s="137"/>
      <c r="L120" s="138"/>
      <c r="M120" s="101"/>
      <c r="N120" s="95"/>
      <c r="O120" s="95"/>
      <c r="P120" s="92"/>
      <c r="Q120" s="92"/>
      <c r="R120" s="95"/>
      <c r="S120" s="106"/>
    </row>
    <row r="121" spans="1:19" x14ac:dyDescent="0.25">
      <c r="A121" s="26" t="s">
        <v>449</v>
      </c>
      <c r="B121" s="7" t="s">
        <v>449</v>
      </c>
      <c r="C121" s="7"/>
      <c r="D121" s="7" t="s">
        <v>449</v>
      </c>
      <c r="E121" s="7" t="s">
        <v>449</v>
      </c>
      <c r="F121" s="7" t="s">
        <v>449</v>
      </c>
      <c r="G121" s="51" t="s">
        <v>449</v>
      </c>
      <c r="H121" s="7" t="s">
        <v>449</v>
      </c>
      <c r="I121" s="7" t="s">
        <v>449</v>
      </c>
      <c r="J121" s="22" t="s">
        <v>449</v>
      </c>
      <c r="K121" s="33" t="s">
        <v>449</v>
      </c>
      <c r="L121" s="7" t="s">
        <v>449</v>
      </c>
      <c r="M121" s="26" t="s">
        <v>449</v>
      </c>
      <c r="N121" s="7"/>
      <c r="O121" s="7"/>
      <c r="P121" s="7"/>
      <c r="Q121" s="7"/>
      <c r="R121" s="7"/>
      <c r="S121" s="7"/>
    </row>
    <row r="122" spans="1:19" ht="67.5" customHeight="1" x14ac:dyDescent="0.25">
      <c r="A122" s="141" t="s">
        <v>110</v>
      </c>
      <c r="B122" s="138" t="s">
        <v>292</v>
      </c>
      <c r="C122" s="138">
        <v>23</v>
      </c>
      <c r="D122" s="138" t="s">
        <v>814</v>
      </c>
      <c r="E122" s="138">
        <v>0</v>
      </c>
      <c r="F122" s="138" t="s">
        <v>779</v>
      </c>
      <c r="G122" s="50" t="s">
        <v>825</v>
      </c>
      <c r="H122" s="15">
        <v>43480</v>
      </c>
      <c r="I122" s="15">
        <v>43511</v>
      </c>
      <c r="J122" s="43" t="s">
        <v>643</v>
      </c>
      <c r="K122" s="137" t="s">
        <v>363</v>
      </c>
      <c r="L122" s="138" t="s">
        <v>350</v>
      </c>
      <c r="M122" s="99" t="s">
        <v>715</v>
      </c>
      <c r="N122" s="93" t="s">
        <v>824</v>
      </c>
      <c r="O122" s="93" t="s">
        <v>824</v>
      </c>
      <c r="P122" s="90">
        <f>IFERROR((1/1),"No aplica")</f>
        <v>1</v>
      </c>
      <c r="Q122" s="90">
        <f>IFERROR((1/6),"No aplica")</f>
        <v>0.16666666666666666</v>
      </c>
      <c r="R122" s="93" t="s">
        <v>539</v>
      </c>
      <c r="S122" s="104" t="s">
        <v>568</v>
      </c>
    </row>
    <row r="123" spans="1:19" ht="67.5" customHeight="1" x14ac:dyDescent="0.25">
      <c r="A123" s="141"/>
      <c r="B123" s="138"/>
      <c r="C123" s="138"/>
      <c r="D123" s="138"/>
      <c r="E123" s="138"/>
      <c r="F123" s="138"/>
      <c r="G123" s="50" t="s">
        <v>826</v>
      </c>
      <c r="H123" s="15">
        <v>43480</v>
      </c>
      <c r="I123" s="15">
        <v>43539</v>
      </c>
      <c r="J123" s="43" t="s">
        <v>643</v>
      </c>
      <c r="K123" s="137"/>
      <c r="L123" s="138"/>
      <c r="M123" s="100"/>
      <c r="N123" s="94"/>
      <c r="O123" s="94"/>
      <c r="P123" s="91"/>
      <c r="Q123" s="91"/>
      <c r="R123" s="94"/>
      <c r="S123" s="105"/>
    </row>
    <row r="124" spans="1:19" ht="67.5" customHeight="1" x14ac:dyDescent="0.25">
      <c r="A124" s="141"/>
      <c r="B124" s="138"/>
      <c r="C124" s="138"/>
      <c r="D124" s="138"/>
      <c r="E124" s="138"/>
      <c r="F124" s="138"/>
      <c r="G124" s="50" t="s">
        <v>827</v>
      </c>
      <c r="H124" s="15">
        <v>43511</v>
      </c>
      <c r="I124" s="15">
        <v>43830</v>
      </c>
      <c r="J124" s="43" t="s">
        <v>643</v>
      </c>
      <c r="K124" s="137"/>
      <c r="L124" s="138"/>
      <c r="M124" s="100"/>
      <c r="N124" s="94"/>
      <c r="O124" s="94"/>
      <c r="P124" s="91"/>
      <c r="Q124" s="91"/>
      <c r="R124" s="94"/>
      <c r="S124" s="105"/>
    </row>
    <row r="125" spans="1:19" ht="67.5" customHeight="1" x14ac:dyDescent="0.25">
      <c r="A125" s="141"/>
      <c r="B125" s="138"/>
      <c r="C125" s="138"/>
      <c r="D125" s="138"/>
      <c r="E125" s="138"/>
      <c r="F125" s="138"/>
      <c r="G125" s="50" t="s">
        <v>714</v>
      </c>
      <c r="H125" s="15">
        <v>43570</v>
      </c>
      <c r="I125" s="15">
        <v>43830</v>
      </c>
      <c r="J125" s="43" t="s">
        <v>643</v>
      </c>
      <c r="K125" s="137"/>
      <c r="L125" s="138"/>
      <c r="M125" s="101"/>
      <c r="N125" s="95"/>
      <c r="O125" s="95"/>
      <c r="P125" s="92"/>
      <c r="Q125" s="92"/>
      <c r="R125" s="95"/>
      <c r="S125" s="106"/>
    </row>
    <row r="126" spans="1:19" ht="67.5" customHeight="1" x14ac:dyDescent="0.25">
      <c r="A126" s="141" t="s">
        <v>110</v>
      </c>
      <c r="B126" s="138" t="s">
        <v>292</v>
      </c>
      <c r="C126" s="138">
        <v>24</v>
      </c>
      <c r="D126" s="138" t="s">
        <v>231</v>
      </c>
      <c r="E126" s="138">
        <v>0</v>
      </c>
      <c r="F126" s="138" t="s">
        <v>162</v>
      </c>
      <c r="G126" s="50" t="s">
        <v>223</v>
      </c>
      <c r="H126" s="15">
        <v>43586</v>
      </c>
      <c r="I126" s="15">
        <v>43617</v>
      </c>
      <c r="J126" s="43" t="s">
        <v>643</v>
      </c>
      <c r="K126" s="137" t="s">
        <v>364</v>
      </c>
      <c r="L126" s="138" t="s">
        <v>355</v>
      </c>
      <c r="M126" s="99" t="s">
        <v>780</v>
      </c>
      <c r="N126" s="93" t="s">
        <v>569</v>
      </c>
      <c r="O126" s="93" t="s">
        <v>569</v>
      </c>
      <c r="P126" s="90" t="str">
        <f>IFERROR((0%/0%),"No aplica")</f>
        <v>No aplica</v>
      </c>
      <c r="Q126" s="90">
        <f>IFERROR((0%/70%),"No aplica")</f>
        <v>0</v>
      </c>
      <c r="R126" s="93" t="s">
        <v>538</v>
      </c>
      <c r="S126" s="104" t="s">
        <v>567</v>
      </c>
    </row>
    <row r="127" spans="1:19" ht="67.5" customHeight="1" x14ac:dyDescent="0.25">
      <c r="A127" s="141"/>
      <c r="B127" s="138"/>
      <c r="C127" s="138"/>
      <c r="D127" s="138"/>
      <c r="E127" s="138"/>
      <c r="F127" s="138"/>
      <c r="G127" s="50" t="s">
        <v>154</v>
      </c>
      <c r="H127" s="15">
        <v>43617</v>
      </c>
      <c r="I127" s="15">
        <v>43678</v>
      </c>
      <c r="J127" s="43" t="s">
        <v>643</v>
      </c>
      <c r="K127" s="137"/>
      <c r="L127" s="138"/>
      <c r="M127" s="100"/>
      <c r="N127" s="94"/>
      <c r="O127" s="94"/>
      <c r="P127" s="91"/>
      <c r="Q127" s="91"/>
      <c r="R127" s="94"/>
      <c r="S127" s="105"/>
    </row>
    <row r="128" spans="1:19" ht="67.5" customHeight="1" x14ac:dyDescent="0.25">
      <c r="A128" s="141"/>
      <c r="B128" s="138"/>
      <c r="C128" s="138"/>
      <c r="D128" s="138"/>
      <c r="E128" s="138"/>
      <c r="F128" s="138"/>
      <c r="G128" s="50" t="s">
        <v>155</v>
      </c>
      <c r="H128" s="15">
        <v>43678</v>
      </c>
      <c r="I128" s="15">
        <v>43753</v>
      </c>
      <c r="J128" s="43" t="s">
        <v>643</v>
      </c>
      <c r="K128" s="137"/>
      <c r="L128" s="138"/>
      <c r="M128" s="101"/>
      <c r="N128" s="95"/>
      <c r="O128" s="95"/>
      <c r="P128" s="92"/>
      <c r="Q128" s="92"/>
      <c r="R128" s="95"/>
      <c r="S128" s="106"/>
    </row>
    <row r="129" spans="1:19" ht="67.5" customHeight="1" x14ac:dyDescent="0.25">
      <c r="A129" s="141" t="s">
        <v>111</v>
      </c>
      <c r="B129" s="138" t="s">
        <v>483</v>
      </c>
      <c r="C129" s="138">
        <v>25</v>
      </c>
      <c r="D129" s="138" t="s">
        <v>156</v>
      </c>
      <c r="E129" s="138">
        <v>0</v>
      </c>
      <c r="F129" s="138" t="s">
        <v>163</v>
      </c>
      <c r="G129" s="50" t="s">
        <v>781</v>
      </c>
      <c r="H129" s="15">
        <v>43466</v>
      </c>
      <c r="I129" s="15">
        <v>43511</v>
      </c>
      <c r="J129" s="43" t="s">
        <v>643</v>
      </c>
      <c r="K129" s="156" t="s">
        <v>364</v>
      </c>
      <c r="L129" s="157" t="s">
        <v>355</v>
      </c>
      <c r="M129" s="96" t="s">
        <v>340</v>
      </c>
      <c r="N129" s="90" t="s">
        <v>570</v>
      </c>
      <c r="O129" s="90" t="s">
        <v>570</v>
      </c>
      <c r="P129" s="90">
        <f>IFERROR((15%/15%),"No aplica")</f>
        <v>1</v>
      </c>
      <c r="Q129" s="90">
        <f>IFERROR((15%/100%),"No aplica")</f>
        <v>0.15</v>
      </c>
      <c r="R129" s="90" t="s">
        <v>539</v>
      </c>
      <c r="S129" s="167" t="s">
        <v>630</v>
      </c>
    </row>
    <row r="130" spans="1:19" ht="67.5" customHeight="1" x14ac:dyDescent="0.25">
      <c r="A130" s="141"/>
      <c r="B130" s="138"/>
      <c r="C130" s="138"/>
      <c r="D130" s="138"/>
      <c r="E130" s="138"/>
      <c r="F130" s="138"/>
      <c r="G130" s="50" t="s">
        <v>288</v>
      </c>
      <c r="H130" s="15">
        <v>43473</v>
      </c>
      <c r="I130" s="15">
        <v>43570</v>
      </c>
      <c r="J130" s="43" t="s">
        <v>643</v>
      </c>
      <c r="K130" s="137"/>
      <c r="L130" s="138"/>
      <c r="M130" s="97"/>
      <c r="N130" s="91"/>
      <c r="O130" s="91"/>
      <c r="P130" s="91"/>
      <c r="Q130" s="91"/>
      <c r="R130" s="91"/>
      <c r="S130" s="168"/>
    </row>
    <row r="131" spans="1:19" ht="67.5" customHeight="1" x14ac:dyDescent="0.25">
      <c r="A131" s="141"/>
      <c r="B131" s="138"/>
      <c r="C131" s="138"/>
      <c r="D131" s="138"/>
      <c r="E131" s="138"/>
      <c r="F131" s="138"/>
      <c r="G131" s="50" t="s">
        <v>224</v>
      </c>
      <c r="H131" s="15">
        <v>43525</v>
      </c>
      <c r="I131" s="15">
        <v>43830</v>
      </c>
      <c r="J131" s="43" t="s">
        <v>643</v>
      </c>
      <c r="K131" s="137"/>
      <c r="L131" s="138"/>
      <c r="M131" s="97"/>
      <c r="N131" s="91"/>
      <c r="O131" s="91"/>
      <c r="P131" s="91"/>
      <c r="Q131" s="91"/>
      <c r="R131" s="91"/>
      <c r="S131" s="168"/>
    </row>
    <row r="132" spans="1:19" ht="67.5" customHeight="1" x14ac:dyDescent="0.25">
      <c r="A132" s="141"/>
      <c r="B132" s="138"/>
      <c r="C132" s="138"/>
      <c r="D132" s="138"/>
      <c r="E132" s="138"/>
      <c r="F132" s="138"/>
      <c r="G132" s="50" t="s">
        <v>225</v>
      </c>
      <c r="H132" s="15">
        <v>43586</v>
      </c>
      <c r="I132" s="15" t="s">
        <v>157</v>
      </c>
      <c r="J132" s="43" t="s">
        <v>643</v>
      </c>
      <c r="K132" s="137"/>
      <c r="L132" s="138"/>
      <c r="M132" s="98"/>
      <c r="N132" s="92"/>
      <c r="O132" s="92"/>
      <c r="P132" s="92"/>
      <c r="Q132" s="92"/>
      <c r="R132" s="92"/>
      <c r="S132" s="169"/>
    </row>
    <row r="133" spans="1:19" ht="67.5" customHeight="1" x14ac:dyDescent="0.25">
      <c r="A133" s="126" t="s">
        <v>112</v>
      </c>
      <c r="B133" s="127" t="s">
        <v>294</v>
      </c>
      <c r="C133" s="127">
        <v>26</v>
      </c>
      <c r="D133" s="127" t="s">
        <v>158</v>
      </c>
      <c r="E133" s="127">
        <v>0</v>
      </c>
      <c r="F133" s="127" t="s">
        <v>230</v>
      </c>
      <c r="G133" s="67" t="s">
        <v>227</v>
      </c>
      <c r="H133" s="68">
        <v>43466</v>
      </c>
      <c r="I133" s="68">
        <v>43480</v>
      </c>
      <c r="J133" s="69" t="s">
        <v>643</v>
      </c>
      <c r="K133" s="137" t="s">
        <v>364</v>
      </c>
      <c r="L133" s="138" t="s">
        <v>355</v>
      </c>
      <c r="M133" s="99" t="s">
        <v>850</v>
      </c>
      <c r="N133" s="93" t="s">
        <v>571</v>
      </c>
      <c r="O133" s="93" t="s">
        <v>571</v>
      </c>
      <c r="P133" s="90" t="str">
        <f>IFERROR((0%/0%),"No aplica")</f>
        <v>No aplica</v>
      </c>
      <c r="Q133" s="90">
        <f>IFERROR((0%/80%),"No aplica")</f>
        <v>0</v>
      </c>
      <c r="R133" s="93" t="s">
        <v>538</v>
      </c>
      <c r="S133" s="104" t="s">
        <v>782</v>
      </c>
    </row>
    <row r="134" spans="1:19" ht="67.5" customHeight="1" x14ac:dyDescent="0.25">
      <c r="A134" s="126"/>
      <c r="B134" s="127"/>
      <c r="C134" s="127"/>
      <c r="D134" s="127"/>
      <c r="E134" s="127"/>
      <c r="F134" s="127"/>
      <c r="G134" s="67" t="s">
        <v>226</v>
      </c>
      <c r="H134" s="68">
        <v>43466</v>
      </c>
      <c r="I134" s="68">
        <v>43555</v>
      </c>
      <c r="J134" s="69" t="s">
        <v>643</v>
      </c>
      <c r="K134" s="137"/>
      <c r="L134" s="138"/>
      <c r="M134" s="100"/>
      <c r="N134" s="94"/>
      <c r="O134" s="94"/>
      <c r="P134" s="91"/>
      <c r="Q134" s="91"/>
      <c r="R134" s="94"/>
      <c r="S134" s="105"/>
    </row>
    <row r="135" spans="1:19" ht="67.5" customHeight="1" x14ac:dyDescent="0.25">
      <c r="A135" s="126"/>
      <c r="B135" s="127"/>
      <c r="C135" s="127"/>
      <c r="D135" s="127"/>
      <c r="E135" s="127"/>
      <c r="F135" s="127"/>
      <c r="G135" s="67" t="s">
        <v>716</v>
      </c>
      <c r="H135" s="68">
        <v>43480</v>
      </c>
      <c r="I135" s="68">
        <v>43830</v>
      </c>
      <c r="J135" s="69" t="s">
        <v>643</v>
      </c>
      <c r="K135" s="137"/>
      <c r="L135" s="138"/>
      <c r="M135" s="100"/>
      <c r="N135" s="94"/>
      <c r="O135" s="94"/>
      <c r="P135" s="91"/>
      <c r="Q135" s="91"/>
      <c r="R135" s="94"/>
      <c r="S135" s="105"/>
    </row>
    <row r="136" spans="1:19" ht="67.5" customHeight="1" x14ac:dyDescent="0.25">
      <c r="A136" s="126"/>
      <c r="B136" s="127"/>
      <c r="C136" s="127"/>
      <c r="D136" s="127"/>
      <c r="E136" s="127"/>
      <c r="F136" s="127"/>
      <c r="G136" s="67" t="s">
        <v>228</v>
      </c>
      <c r="H136" s="68">
        <v>43480</v>
      </c>
      <c r="I136" s="68">
        <v>43830</v>
      </c>
      <c r="J136" s="69" t="s">
        <v>643</v>
      </c>
      <c r="K136" s="137"/>
      <c r="L136" s="138"/>
      <c r="M136" s="100"/>
      <c r="N136" s="94"/>
      <c r="O136" s="94"/>
      <c r="P136" s="91"/>
      <c r="Q136" s="91"/>
      <c r="R136" s="94"/>
      <c r="S136" s="105"/>
    </row>
    <row r="137" spans="1:19" ht="67.5" customHeight="1" x14ac:dyDescent="0.25">
      <c r="A137" s="126"/>
      <c r="B137" s="127"/>
      <c r="C137" s="127"/>
      <c r="D137" s="127"/>
      <c r="E137" s="127"/>
      <c r="F137" s="127"/>
      <c r="G137" s="67" t="s">
        <v>289</v>
      </c>
      <c r="H137" s="68">
        <v>43525</v>
      </c>
      <c r="I137" s="68">
        <v>43570</v>
      </c>
      <c r="J137" s="69" t="s">
        <v>643</v>
      </c>
      <c r="K137" s="137"/>
      <c r="L137" s="138"/>
      <c r="M137" s="100"/>
      <c r="N137" s="94"/>
      <c r="O137" s="94"/>
      <c r="P137" s="91"/>
      <c r="Q137" s="91"/>
      <c r="R137" s="94"/>
      <c r="S137" s="105"/>
    </row>
    <row r="138" spans="1:19" ht="67.5" customHeight="1" x14ac:dyDescent="0.25">
      <c r="A138" s="126"/>
      <c r="B138" s="127"/>
      <c r="C138" s="127"/>
      <c r="D138" s="127"/>
      <c r="E138" s="127"/>
      <c r="F138" s="127"/>
      <c r="G138" s="67" t="s">
        <v>229</v>
      </c>
      <c r="H138" s="68">
        <v>43570</v>
      </c>
      <c r="I138" s="68">
        <v>43830</v>
      </c>
      <c r="J138" s="69" t="s">
        <v>643</v>
      </c>
      <c r="K138" s="137"/>
      <c r="L138" s="138"/>
      <c r="M138" s="100"/>
      <c r="N138" s="94"/>
      <c r="O138" s="94"/>
      <c r="P138" s="91"/>
      <c r="Q138" s="91"/>
      <c r="R138" s="94"/>
      <c r="S138" s="105"/>
    </row>
    <row r="139" spans="1:19" ht="67.5" customHeight="1" x14ac:dyDescent="0.25">
      <c r="A139" s="126"/>
      <c r="B139" s="127"/>
      <c r="C139" s="127"/>
      <c r="D139" s="127"/>
      <c r="E139" s="127"/>
      <c r="F139" s="127"/>
      <c r="G139" s="67" t="s">
        <v>290</v>
      </c>
      <c r="H139" s="68">
        <v>43525</v>
      </c>
      <c r="I139" s="68">
        <v>43830</v>
      </c>
      <c r="J139" s="69" t="s">
        <v>643</v>
      </c>
      <c r="K139" s="137"/>
      <c r="L139" s="138"/>
      <c r="M139" s="101"/>
      <c r="N139" s="95"/>
      <c r="O139" s="95"/>
      <c r="P139" s="92"/>
      <c r="Q139" s="92"/>
      <c r="R139" s="95"/>
      <c r="S139" s="106"/>
    </row>
    <row r="140" spans="1:19" ht="67.5" customHeight="1" x14ac:dyDescent="0.25">
      <c r="A140" s="141" t="s">
        <v>112</v>
      </c>
      <c r="B140" s="138" t="s">
        <v>294</v>
      </c>
      <c r="C140" s="138">
        <v>27</v>
      </c>
      <c r="D140" s="138" t="s">
        <v>159</v>
      </c>
      <c r="E140" s="138">
        <v>0</v>
      </c>
      <c r="F140" s="138" t="s">
        <v>783</v>
      </c>
      <c r="G140" s="50" t="s">
        <v>718</v>
      </c>
      <c r="H140" s="15">
        <v>43617</v>
      </c>
      <c r="I140" s="15">
        <v>43644</v>
      </c>
      <c r="J140" s="43" t="s">
        <v>643</v>
      </c>
      <c r="K140" s="137" t="s">
        <v>396</v>
      </c>
      <c r="L140" s="138" t="s">
        <v>355</v>
      </c>
      <c r="M140" s="99" t="s">
        <v>572</v>
      </c>
      <c r="N140" s="93" t="s">
        <v>573</v>
      </c>
      <c r="O140" s="93" t="s">
        <v>573</v>
      </c>
      <c r="P140" s="90" t="str">
        <f>IFERROR((0%/0%),"No aplica")</f>
        <v>No aplica</v>
      </c>
      <c r="Q140" s="90">
        <f>IFERROR((0%/50%),"No aplica")</f>
        <v>0</v>
      </c>
      <c r="R140" s="93" t="s">
        <v>538</v>
      </c>
      <c r="S140" s="104" t="s">
        <v>567</v>
      </c>
    </row>
    <row r="141" spans="1:19" ht="67.5" customHeight="1" x14ac:dyDescent="0.25">
      <c r="A141" s="141"/>
      <c r="B141" s="138"/>
      <c r="C141" s="138"/>
      <c r="D141" s="138"/>
      <c r="E141" s="138"/>
      <c r="F141" s="138"/>
      <c r="G141" s="50" t="s">
        <v>717</v>
      </c>
      <c r="H141" s="15">
        <v>43642</v>
      </c>
      <c r="I141" s="15">
        <v>43769</v>
      </c>
      <c r="J141" s="43" t="s">
        <v>643</v>
      </c>
      <c r="K141" s="137"/>
      <c r="L141" s="138"/>
      <c r="M141" s="100"/>
      <c r="N141" s="94"/>
      <c r="O141" s="94"/>
      <c r="P141" s="91"/>
      <c r="Q141" s="91"/>
      <c r="R141" s="94"/>
      <c r="S141" s="105"/>
    </row>
    <row r="142" spans="1:19" ht="67.5" customHeight="1" x14ac:dyDescent="0.25">
      <c r="A142" s="141"/>
      <c r="B142" s="138"/>
      <c r="C142" s="138"/>
      <c r="D142" s="138"/>
      <c r="E142" s="138"/>
      <c r="F142" s="138"/>
      <c r="G142" s="50" t="s">
        <v>719</v>
      </c>
      <c r="H142" s="15">
        <v>43770</v>
      </c>
      <c r="I142" s="15">
        <v>43830</v>
      </c>
      <c r="J142" s="43" t="s">
        <v>643</v>
      </c>
      <c r="K142" s="137"/>
      <c r="L142" s="138"/>
      <c r="M142" s="101"/>
      <c r="N142" s="95"/>
      <c r="O142" s="95"/>
      <c r="P142" s="92"/>
      <c r="Q142" s="92"/>
      <c r="R142" s="95"/>
      <c r="S142" s="106"/>
    </row>
    <row r="143" spans="1:19" ht="67.5" customHeight="1" x14ac:dyDescent="0.25">
      <c r="A143" s="141" t="s">
        <v>112</v>
      </c>
      <c r="B143" s="138" t="s">
        <v>293</v>
      </c>
      <c r="C143" s="138">
        <v>28</v>
      </c>
      <c r="D143" s="138" t="s">
        <v>784</v>
      </c>
      <c r="E143" s="138">
        <v>0</v>
      </c>
      <c r="F143" s="138" t="s">
        <v>291</v>
      </c>
      <c r="G143" s="50" t="s">
        <v>785</v>
      </c>
      <c r="H143" s="15">
        <v>43480</v>
      </c>
      <c r="I143" s="15">
        <v>43495</v>
      </c>
      <c r="J143" s="43" t="s">
        <v>643</v>
      </c>
      <c r="K143" s="137" t="s">
        <v>396</v>
      </c>
      <c r="L143" s="138" t="s">
        <v>355</v>
      </c>
      <c r="M143" s="99" t="s">
        <v>484</v>
      </c>
      <c r="N143" s="93" t="s">
        <v>574</v>
      </c>
      <c r="O143" s="93" t="s">
        <v>574</v>
      </c>
      <c r="P143" s="90" t="str">
        <f>IFERROR((0/0),"No aplica")</f>
        <v>No aplica</v>
      </c>
      <c r="Q143" s="90">
        <f>IFERROR((0/1),"No aplica")</f>
        <v>0</v>
      </c>
      <c r="R143" s="93" t="s">
        <v>538</v>
      </c>
      <c r="S143" s="104" t="s">
        <v>567</v>
      </c>
    </row>
    <row r="144" spans="1:19" ht="67.5" customHeight="1" x14ac:dyDescent="0.25">
      <c r="A144" s="141"/>
      <c r="B144" s="138"/>
      <c r="C144" s="138"/>
      <c r="D144" s="138"/>
      <c r="E144" s="138"/>
      <c r="F144" s="138"/>
      <c r="G144" s="50" t="s">
        <v>721</v>
      </c>
      <c r="H144" s="15">
        <v>43497</v>
      </c>
      <c r="I144" s="15">
        <v>43646</v>
      </c>
      <c r="J144" s="43" t="s">
        <v>643</v>
      </c>
      <c r="K144" s="137"/>
      <c r="L144" s="138"/>
      <c r="M144" s="100"/>
      <c r="N144" s="94"/>
      <c r="O144" s="94"/>
      <c r="P144" s="91"/>
      <c r="Q144" s="91"/>
      <c r="R144" s="94"/>
      <c r="S144" s="105"/>
    </row>
    <row r="145" spans="1:19" ht="67.5" customHeight="1" x14ac:dyDescent="0.25">
      <c r="A145" s="141"/>
      <c r="B145" s="138"/>
      <c r="C145" s="138"/>
      <c r="D145" s="138"/>
      <c r="E145" s="138"/>
      <c r="F145" s="138"/>
      <c r="G145" s="50" t="s">
        <v>720</v>
      </c>
      <c r="H145" s="15">
        <v>43617</v>
      </c>
      <c r="I145" s="15">
        <v>43646</v>
      </c>
      <c r="J145" s="43" t="s">
        <v>643</v>
      </c>
      <c r="K145" s="137"/>
      <c r="L145" s="138"/>
      <c r="M145" s="101"/>
      <c r="N145" s="95"/>
      <c r="O145" s="95"/>
      <c r="P145" s="92"/>
      <c r="Q145" s="92"/>
      <c r="R145" s="95"/>
      <c r="S145" s="106"/>
    </row>
    <row r="146" spans="1:19" ht="67.5" customHeight="1" x14ac:dyDescent="0.25">
      <c r="A146" s="141" t="s">
        <v>112</v>
      </c>
      <c r="B146" s="138" t="s">
        <v>786</v>
      </c>
      <c r="C146" s="138">
        <v>29</v>
      </c>
      <c r="D146" s="138" t="s">
        <v>485</v>
      </c>
      <c r="E146" s="138">
        <v>0</v>
      </c>
      <c r="F146" s="138" t="s">
        <v>787</v>
      </c>
      <c r="G146" s="50" t="s">
        <v>756</v>
      </c>
      <c r="H146" s="15">
        <v>43556</v>
      </c>
      <c r="I146" s="15">
        <v>43600</v>
      </c>
      <c r="J146" s="43" t="s">
        <v>643</v>
      </c>
      <c r="K146" s="137" t="s">
        <v>364</v>
      </c>
      <c r="L146" s="138" t="s">
        <v>355</v>
      </c>
      <c r="M146" s="99" t="s">
        <v>575</v>
      </c>
      <c r="N146" s="93" t="s">
        <v>576</v>
      </c>
      <c r="O146" s="93" t="s">
        <v>576</v>
      </c>
      <c r="P146" s="90" t="str">
        <f>IFERROR((0/0),"No aplica")</f>
        <v>No aplica</v>
      </c>
      <c r="Q146" s="90" t="str">
        <f>IFERROR((0/0),"No aplica")</f>
        <v>No aplica</v>
      </c>
      <c r="R146" s="93" t="s">
        <v>538</v>
      </c>
      <c r="S146" s="104" t="s">
        <v>567</v>
      </c>
    </row>
    <row r="147" spans="1:19" ht="67.5" customHeight="1" x14ac:dyDescent="0.25">
      <c r="A147" s="141"/>
      <c r="B147" s="138"/>
      <c r="C147" s="138"/>
      <c r="D147" s="138"/>
      <c r="E147" s="138"/>
      <c r="F147" s="138"/>
      <c r="G147" s="50" t="s">
        <v>757</v>
      </c>
      <c r="H147" s="15">
        <v>43601</v>
      </c>
      <c r="I147" s="15">
        <v>43830</v>
      </c>
      <c r="J147" s="43" t="s">
        <v>643</v>
      </c>
      <c r="K147" s="137"/>
      <c r="L147" s="138"/>
      <c r="M147" s="101"/>
      <c r="N147" s="95"/>
      <c r="O147" s="95"/>
      <c r="P147" s="92"/>
      <c r="Q147" s="92"/>
      <c r="R147" s="95"/>
      <c r="S147" s="106"/>
    </row>
    <row r="148" spans="1:19" ht="67.5" customHeight="1" x14ac:dyDescent="0.25">
      <c r="A148" s="141" t="s">
        <v>112</v>
      </c>
      <c r="B148" s="138" t="s">
        <v>786</v>
      </c>
      <c r="C148" s="138">
        <v>30</v>
      </c>
      <c r="D148" s="138" t="s">
        <v>846</v>
      </c>
      <c r="E148" s="154">
        <v>0</v>
      </c>
      <c r="F148" s="138" t="s">
        <v>164</v>
      </c>
      <c r="G148" s="50" t="s">
        <v>851</v>
      </c>
      <c r="H148" s="15">
        <v>43586</v>
      </c>
      <c r="I148" s="15">
        <v>43708</v>
      </c>
      <c r="J148" s="43" t="s">
        <v>643</v>
      </c>
      <c r="K148" s="135" t="s">
        <v>364</v>
      </c>
      <c r="L148" s="128" t="s">
        <v>355</v>
      </c>
      <c r="M148" s="102" t="s">
        <v>848</v>
      </c>
      <c r="N148" s="110" t="s">
        <v>849</v>
      </c>
      <c r="O148" s="110" t="s">
        <v>849</v>
      </c>
      <c r="P148" s="117" t="str">
        <f>IFERROR((0%/0%),"No aplica")</f>
        <v>No aplica</v>
      </c>
      <c r="Q148" s="117">
        <f>IFERROR((0%/88%),"No aplica")</f>
        <v>0</v>
      </c>
      <c r="R148" s="110" t="s">
        <v>538</v>
      </c>
      <c r="S148" s="107" t="s">
        <v>567</v>
      </c>
    </row>
    <row r="149" spans="1:19" ht="67.5" customHeight="1" x14ac:dyDescent="0.25">
      <c r="A149" s="141"/>
      <c r="B149" s="138"/>
      <c r="C149" s="138"/>
      <c r="D149" s="138"/>
      <c r="E149" s="154"/>
      <c r="F149" s="138"/>
      <c r="G149" s="50" t="s">
        <v>847</v>
      </c>
      <c r="H149" s="15">
        <v>43617</v>
      </c>
      <c r="I149" s="15">
        <v>43830</v>
      </c>
      <c r="J149" s="43" t="s">
        <v>643</v>
      </c>
      <c r="K149" s="135"/>
      <c r="L149" s="128"/>
      <c r="M149" s="103"/>
      <c r="N149" s="112"/>
      <c r="O149" s="112"/>
      <c r="P149" s="119"/>
      <c r="Q149" s="119"/>
      <c r="R149" s="112"/>
      <c r="S149" s="109"/>
    </row>
    <row r="150" spans="1:19" x14ac:dyDescent="0.25">
      <c r="A150" s="26" t="s">
        <v>449</v>
      </c>
      <c r="B150" s="7" t="s">
        <v>449</v>
      </c>
      <c r="C150" s="7"/>
      <c r="D150" s="7" t="s">
        <v>449</v>
      </c>
      <c r="E150" s="7" t="s">
        <v>449</v>
      </c>
      <c r="F150" s="7" t="s">
        <v>449</v>
      </c>
      <c r="G150" s="51" t="s">
        <v>449</v>
      </c>
      <c r="H150" s="7" t="s">
        <v>449</v>
      </c>
      <c r="I150" s="7" t="s">
        <v>449</v>
      </c>
      <c r="J150" s="22" t="s">
        <v>449</v>
      </c>
      <c r="K150" s="33" t="s">
        <v>449</v>
      </c>
      <c r="L150" s="7" t="s">
        <v>449</v>
      </c>
      <c r="M150" s="26" t="s">
        <v>449</v>
      </c>
      <c r="N150" s="7"/>
      <c r="O150" s="7"/>
      <c r="P150" s="34"/>
      <c r="Q150" s="34"/>
      <c r="R150" s="7"/>
      <c r="S150" s="31"/>
    </row>
    <row r="151" spans="1:19" ht="105.75" customHeight="1" x14ac:dyDescent="0.25">
      <c r="A151" s="141" t="s">
        <v>110</v>
      </c>
      <c r="B151" s="138" t="s">
        <v>295</v>
      </c>
      <c r="C151" s="138">
        <v>31</v>
      </c>
      <c r="D151" s="138" t="s">
        <v>788</v>
      </c>
      <c r="E151" s="138">
        <v>0</v>
      </c>
      <c r="F151" s="138" t="s">
        <v>789</v>
      </c>
      <c r="G151" s="13" t="s">
        <v>218</v>
      </c>
      <c r="H151" s="15">
        <v>43525</v>
      </c>
      <c r="I151" s="15">
        <v>43554</v>
      </c>
      <c r="J151" s="43" t="s">
        <v>643</v>
      </c>
      <c r="K151" s="137" t="s">
        <v>364</v>
      </c>
      <c r="L151" s="138" t="s">
        <v>355</v>
      </c>
      <c r="M151" s="99" t="s">
        <v>722</v>
      </c>
      <c r="N151" s="93" t="s">
        <v>723</v>
      </c>
      <c r="O151" s="93" t="s">
        <v>723</v>
      </c>
      <c r="P151" s="90" t="str">
        <f>IFERROR((0/0),"No aplica")</f>
        <v>No aplica</v>
      </c>
      <c r="Q151" s="90">
        <f>IFERROR((0/1),"No aplica")</f>
        <v>0</v>
      </c>
      <c r="R151" s="93" t="s">
        <v>538</v>
      </c>
      <c r="S151" s="104" t="s">
        <v>567</v>
      </c>
    </row>
    <row r="152" spans="1:19" ht="105.75" customHeight="1" x14ac:dyDescent="0.25">
      <c r="A152" s="141"/>
      <c r="B152" s="138"/>
      <c r="C152" s="138"/>
      <c r="D152" s="138"/>
      <c r="E152" s="138"/>
      <c r="F152" s="138"/>
      <c r="G152" s="50" t="s">
        <v>724</v>
      </c>
      <c r="H152" s="15">
        <v>43570</v>
      </c>
      <c r="I152" s="15">
        <v>43738</v>
      </c>
      <c r="J152" s="43" t="s">
        <v>643</v>
      </c>
      <c r="K152" s="137"/>
      <c r="L152" s="138"/>
      <c r="M152" s="100"/>
      <c r="N152" s="94"/>
      <c r="O152" s="94"/>
      <c r="P152" s="91"/>
      <c r="Q152" s="91"/>
      <c r="R152" s="94"/>
      <c r="S152" s="105"/>
    </row>
    <row r="153" spans="1:19" ht="105.75" customHeight="1" x14ac:dyDescent="0.25">
      <c r="A153" s="141"/>
      <c r="B153" s="138"/>
      <c r="C153" s="138"/>
      <c r="D153" s="138"/>
      <c r="E153" s="138"/>
      <c r="F153" s="138"/>
      <c r="G153" s="50" t="s">
        <v>725</v>
      </c>
      <c r="H153" s="15">
        <v>43739</v>
      </c>
      <c r="I153" s="15">
        <v>43830</v>
      </c>
      <c r="J153" s="43" t="s">
        <v>338</v>
      </c>
      <c r="K153" s="137"/>
      <c r="L153" s="138"/>
      <c r="M153" s="101"/>
      <c r="N153" s="95"/>
      <c r="O153" s="95"/>
      <c r="P153" s="92"/>
      <c r="Q153" s="92"/>
      <c r="R153" s="95"/>
      <c r="S153" s="106"/>
    </row>
    <row r="154" spans="1:19" ht="105.75" customHeight="1" x14ac:dyDescent="0.25">
      <c r="A154" s="141" t="s">
        <v>110</v>
      </c>
      <c r="B154" s="138" t="s">
        <v>295</v>
      </c>
      <c r="C154" s="138">
        <v>32</v>
      </c>
      <c r="D154" s="138" t="s">
        <v>726</v>
      </c>
      <c r="E154" s="138">
        <v>0</v>
      </c>
      <c r="F154" s="138" t="s">
        <v>486</v>
      </c>
      <c r="G154" s="50" t="s">
        <v>219</v>
      </c>
      <c r="H154" s="15">
        <v>43620</v>
      </c>
      <c r="I154" s="15">
        <v>43600</v>
      </c>
      <c r="J154" s="43" t="s">
        <v>338</v>
      </c>
      <c r="K154" s="137" t="s">
        <v>366</v>
      </c>
      <c r="L154" s="138" t="s">
        <v>355</v>
      </c>
      <c r="M154" s="99" t="s">
        <v>727</v>
      </c>
      <c r="N154" s="93" t="s">
        <v>728</v>
      </c>
      <c r="O154" s="93" t="s">
        <v>728</v>
      </c>
      <c r="P154" s="90" t="str">
        <f>IFERROR((0/0),"No aplica")</f>
        <v>No aplica</v>
      </c>
      <c r="Q154" s="90">
        <f>IFERROR((0/81),"No aplica")</f>
        <v>0</v>
      </c>
      <c r="R154" s="93" t="s">
        <v>538</v>
      </c>
      <c r="S154" s="104" t="s">
        <v>567</v>
      </c>
    </row>
    <row r="155" spans="1:19" ht="105.75" customHeight="1" x14ac:dyDescent="0.25">
      <c r="A155" s="141"/>
      <c r="B155" s="138"/>
      <c r="C155" s="138"/>
      <c r="D155" s="138"/>
      <c r="E155" s="138"/>
      <c r="F155" s="138"/>
      <c r="G155" s="50" t="s">
        <v>729</v>
      </c>
      <c r="H155" s="15">
        <v>43620</v>
      </c>
      <c r="I155" s="15">
        <v>43799</v>
      </c>
      <c r="J155" s="43" t="s">
        <v>338</v>
      </c>
      <c r="K155" s="137"/>
      <c r="L155" s="138"/>
      <c r="M155" s="101"/>
      <c r="N155" s="95"/>
      <c r="O155" s="95"/>
      <c r="P155" s="92"/>
      <c r="Q155" s="92"/>
      <c r="R155" s="95"/>
      <c r="S155" s="106"/>
    </row>
    <row r="156" spans="1:19" ht="105.75" customHeight="1" x14ac:dyDescent="0.25">
      <c r="A156" s="141" t="s">
        <v>113</v>
      </c>
      <c r="B156" s="138" t="s">
        <v>296</v>
      </c>
      <c r="C156" s="138">
        <v>33</v>
      </c>
      <c r="D156" s="138" t="s">
        <v>528</v>
      </c>
      <c r="E156" s="138">
        <v>0</v>
      </c>
      <c r="F156" s="138" t="s">
        <v>529</v>
      </c>
      <c r="G156" s="50" t="s">
        <v>299</v>
      </c>
      <c r="H156" s="15">
        <v>43556</v>
      </c>
      <c r="I156" s="15">
        <v>43769</v>
      </c>
      <c r="J156" s="43" t="s">
        <v>339</v>
      </c>
      <c r="K156" s="137" t="s">
        <v>367</v>
      </c>
      <c r="L156" s="138" t="s">
        <v>487</v>
      </c>
      <c r="M156" s="99" t="s">
        <v>730</v>
      </c>
      <c r="N156" s="93" t="s">
        <v>731</v>
      </c>
      <c r="O156" s="93" t="s">
        <v>731</v>
      </c>
      <c r="P156" s="90" t="str">
        <f>IFERROR((0/0),"No aplica")</f>
        <v>No aplica</v>
      </c>
      <c r="Q156" s="90">
        <f>IFERROR((0/1800),"No aplica")</f>
        <v>0</v>
      </c>
      <c r="R156" s="93" t="s">
        <v>538</v>
      </c>
      <c r="S156" s="104" t="s">
        <v>567</v>
      </c>
    </row>
    <row r="157" spans="1:19" ht="105.75" customHeight="1" x14ac:dyDescent="0.25">
      <c r="A157" s="141"/>
      <c r="B157" s="138"/>
      <c r="C157" s="138"/>
      <c r="D157" s="138"/>
      <c r="E157" s="138"/>
      <c r="F157" s="138"/>
      <c r="G157" s="50" t="s">
        <v>530</v>
      </c>
      <c r="H157" s="15">
        <v>43570</v>
      </c>
      <c r="I157" s="15">
        <v>43807</v>
      </c>
      <c r="J157" s="43" t="s">
        <v>339</v>
      </c>
      <c r="K157" s="137"/>
      <c r="L157" s="138"/>
      <c r="M157" s="100"/>
      <c r="N157" s="94"/>
      <c r="O157" s="94"/>
      <c r="P157" s="91"/>
      <c r="Q157" s="91"/>
      <c r="R157" s="94"/>
      <c r="S157" s="105"/>
    </row>
    <row r="158" spans="1:19" ht="105.75" customHeight="1" x14ac:dyDescent="0.25">
      <c r="A158" s="141"/>
      <c r="B158" s="138"/>
      <c r="C158" s="138"/>
      <c r="D158" s="138"/>
      <c r="E158" s="138"/>
      <c r="F158" s="138"/>
      <c r="G158" s="50" t="s">
        <v>232</v>
      </c>
      <c r="H158" s="15">
        <v>43586</v>
      </c>
      <c r="I158" s="15">
        <v>43807</v>
      </c>
      <c r="J158" s="43" t="s">
        <v>339</v>
      </c>
      <c r="K158" s="137"/>
      <c r="L158" s="138"/>
      <c r="M158" s="100"/>
      <c r="N158" s="94"/>
      <c r="O158" s="94"/>
      <c r="P158" s="91"/>
      <c r="Q158" s="91"/>
      <c r="R158" s="94"/>
      <c r="S158" s="105"/>
    </row>
    <row r="159" spans="1:19" ht="105.75" customHeight="1" x14ac:dyDescent="0.25">
      <c r="A159" s="141"/>
      <c r="B159" s="138"/>
      <c r="C159" s="138"/>
      <c r="D159" s="138"/>
      <c r="E159" s="138"/>
      <c r="F159" s="138"/>
      <c r="G159" s="50" t="s">
        <v>531</v>
      </c>
      <c r="H159" s="15">
        <v>43586</v>
      </c>
      <c r="I159" s="15">
        <v>43807</v>
      </c>
      <c r="J159" s="43" t="s">
        <v>339</v>
      </c>
      <c r="K159" s="137"/>
      <c r="L159" s="138"/>
      <c r="M159" s="100"/>
      <c r="N159" s="94"/>
      <c r="O159" s="94"/>
      <c r="P159" s="91"/>
      <c r="Q159" s="91"/>
      <c r="R159" s="94"/>
      <c r="S159" s="105"/>
    </row>
    <row r="160" spans="1:19" ht="105.75" customHeight="1" x14ac:dyDescent="0.25">
      <c r="A160" s="141"/>
      <c r="B160" s="138"/>
      <c r="C160" s="138"/>
      <c r="D160" s="138"/>
      <c r="E160" s="138"/>
      <c r="F160" s="138"/>
      <c r="G160" s="50" t="s">
        <v>532</v>
      </c>
      <c r="H160" s="15">
        <v>43586</v>
      </c>
      <c r="I160" s="15">
        <v>43807</v>
      </c>
      <c r="J160" s="44" t="s">
        <v>339</v>
      </c>
      <c r="K160" s="137"/>
      <c r="L160" s="138"/>
      <c r="M160" s="100"/>
      <c r="N160" s="94"/>
      <c r="O160" s="94"/>
      <c r="P160" s="91"/>
      <c r="Q160" s="91"/>
      <c r="R160" s="94"/>
      <c r="S160" s="105"/>
    </row>
    <row r="161" spans="1:19" ht="105.75" customHeight="1" x14ac:dyDescent="0.25">
      <c r="A161" s="141"/>
      <c r="B161" s="138"/>
      <c r="C161" s="138"/>
      <c r="D161" s="138"/>
      <c r="E161" s="138"/>
      <c r="F161" s="138"/>
      <c r="G161" s="50" t="s">
        <v>233</v>
      </c>
      <c r="H161" s="15">
        <v>43586</v>
      </c>
      <c r="I161" s="15">
        <v>43807</v>
      </c>
      <c r="J161" s="43" t="s">
        <v>339</v>
      </c>
      <c r="K161" s="137"/>
      <c r="L161" s="138"/>
      <c r="M161" s="101"/>
      <c r="N161" s="95"/>
      <c r="O161" s="95"/>
      <c r="P161" s="92"/>
      <c r="Q161" s="92"/>
      <c r="R161" s="95"/>
      <c r="S161" s="106"/>
    </row>
    <row r="162" spans="1:19" ht="105.75" customHeight="1" x14ac:dyDescent="0.25">
      <c r="A162" s="141" t="s">
        <v>113</v>
      </c>
      <c r="B162" s="138" t="s">
        <v>296</v>
      </c>
      <c r="C162" s="138">
        <v>34</v>
      </c>
      <c r="D162" s="138" t="s">
        <v>525</v>
      </c>
      <c r="E162" s="138">
        <v>0</v>
      </c>
      <c r="F162" s="138" t="s">
        <v>526</v>
      </c>
      <c r="G162" s="50" t="s">
        <v>234</v>
      </c>
      <c r="H162" s="15">
        <v>43617</v>
      </c>
      <c r="I162" s="15">
        <v>43770</v>
      </c>
      <c r="J162" s="43" t="s">
        <v>339</v>
      </c>
      <c r="K162" s="137" t="s">
        <v>367</v>
      </c>
      <c r="L162" s="138" t="s">
        <v>487</v>
      </c>
      <c r="M162" s="99" t="s">
        <v>732</v>
      </c>
      <c r="N162" s="93" t="s">
        <v>733</v>
      </c>
      <c r="O162" s="93" t="s">
        <v>733</v>
      </c>
      <c r="P162" s="90" t="str">
        <f>IFERROR((0/0),"No aplica")</f>
        <v>No aplica</v>
      </c>
      <c r="Q162" s="90">
        <f>IFERROR((0/27),"No aplica")</f>
        <v>0</v>
      </c>
      <c r="R162" s="93" t="s">
        <v>538</v>
      </c>
      <c r="S162" s="104" t="s">
        <v>567</v>
      </c>
    </row>
    <row r="163" spans="1:19" ht="105.75" customHeight="1" x14ac:dyDescent="0.25">
      <c r="A163" s="141"/>
      <c r="B163" s="138"/>
      <c r="C163" s="138"/>
      <c r="D163" s="138"/>
      <c r="E163" s="138"/>
      <c r="F163" s="138"/>
      <c r="G163" s="50" t="s">
        <v>235</v>
      </c>
      <c r="H163" s="15">
        <v>43617</v>
      </c>
      <c r="I163" s="15">
        <v>43770</v>
      </c>
      <c r="J163" s="43" t="s">
        <v>339</v>
      </c>
      <c r="K163" s="137"/>
      <c r="L163" s="138"/>
      <c r="M163" s="100"/>
      <c r="N163" s="94"/>
      <c r="O163" s="94"/>
      <c r="P163" s="91"/>
      <c r="Q163" s="91"/>
      <c r="R163" s="94"/>
      <c r="S163" s="105"/>
    </row>
    <row r="164" spans="1:19" ht="105.75" customHeight="1" x14ac:dyDescent="0.25">
      <c r="A164" s="141"/>
      <c r="B164" s="138"/>
      <c r="C164" s="138"/>
      <c r="D164" s="138"/>
      <c r="E164" s="138"/>
      <c r="F164" s="138"/>
      <c r="G164" s="50" t="s">
        <v>245</v>
      </c>
      <c r="H164" s="15">
        <v>43617</v>
      </c>
      <c r="I164" s="15">
        <v>43770</v>
      </c>
      <c r="J164" s="43" t="s">
        <v>339</v>
      </c>
      <c r="K164" s="137"/>
      <c r="L164" s="138"/>
      <c r="M164" s="100"/>
      <c r="N164" s="94"/>
      <c r="O164" s="94"/>
      <c r="P164" s="91"/>
      <c r="Q164" s="91"/>
      <c r="R164" s="94"/>
      <c r="S164" s="105"/>
    </row>
    <row r="165" spans="1:19" ht="105.75" customHeight="1" x14ac:dyDescent="0.25">
      <c r="A165" s="141"/>
      <c r="B165" s="138"/>
      <c r="C165" s="138"/>
      <c r="D165" s="138"/>
      <c r="E165" s="138"/>
      <c r="F165" s="138"/>
      <c r="G165" s="50" t="s">
        <v>527</v>
      </c>
      <c r="H165" s="15">
        <v>43647</v>
      </c>
      <c r="I165" s="15">
        <v>43799</v>
      </c>
      <c r="J165" s="43" t="s">
        <v>339</v>
      </c>
      <c r="K165" s="137"/>
      <c r="L165" s="138"/>
      <c r="M165" s="101"/>
      <c r="N165" s="95"/>
      <c r="O165" s="95"/>
      <c r="P165" s="92"/>
      <c r="Q165" s="92"/>
      <c r="R165" s="95"/>
      <c r="S165" s="106"/>
    </row>
    <row r="166" spans="1:19" ht="105.75" customHeight="1" x14ac:dyDescent="0.25">
      <c r="A166" s="141" t="s">
        <v>113</v>
      </c>
      <c r="B166" s="138" t="s">
        <v>296</v>
      </c>
      <c r="C166" s="138">
        <v>35</v>
      </c>
      <c r="D166" s="138" t="s">
        <v>736</v>
      </c>
      <c r="E166" s="138">
        <v>0</v>
      </c>
      <c r="F166" s="138" t="s">
        <v>503</v>
      </c>
      <c r="G166" s="50" t="s">
        <v>489</v>
      </c>
      <c r="H166" s="15">
        <v>43556</v>
      </c>
      <c r="I166" s="15">
        <v>43769</v>
      </c>
      <c r="J166" s="43" t="s">
        <v>339</v>
      </c>
      <c r="K166" s="137" t="s">
        <v>369</v>
      </c>
      <c r="L166" s="138" t="s">
        <v>355</v>
      </c>
      <c r="M166" s="99" t="s">
        <v>734</v>
      </c>
      <c r="N166" s="93" t="s">
        <v>735</v>
      </c>
      <c r="O166" s="93" t="s">
        <v>735</v>
      </c>
      <c r="P166" s="90" t="str">
        <f>IFERROR((0/0),"No aplica")</f>
        <v>No aplica</v>
      </c>
      <c r="Q166" s="90">
        <f>IFERROR((0/780),"No aplica")</f>
        <v>0</v>
      </c>
      <c r="R166" s="93" t="s">
        <v>538</v>
      </c>
      <c r="S166" s="104" t="s">
        <v>567</v>
      </c>
    </row>
    <row r="167" spans="1:19" ht="105.75" customHeight="1" x14ac:dyDescent="0.25">
      <c r="A167" s="141"/>
      <c r="B167" s="138"/>
      <c r="C167" s="138"/>
      <c r="D167" s="138"/>
      <c r="E167" s="138"/>
      <c r="F167" s="138"/>
      <c r="G167" s="50" t="s">
        <v>790</v>
      </c>
      <c r="H167" s="15">
        <v>43586</v>
      </c>
      <c r="I167" s="15">
        <v>43807</v>
      </c>
      <c r="J167" s="43" t="s">
        <v>339</v>
      </c>
      <c r="K167" s="137"/>
      <c r="L167" s="138"/>
      <c r="M167" s="100"/>
      <c r="N167" s="94"/>
      <c r="O167" s="94"/>
      <c r="P167" s="91"/>
      <c r="Q167" s="91"/>
      <c r="R167" s="94"/>
      <c r="S167" s="105"/>
    </row>
    <row r="168" spans="1:19" ht="105.75" customHeight="1" x14ac:dyDescent="0.25">
      <c r="A168" s="141"/>
      <c r="B168" s="138"/>
      <c r="C168" s="138"/>
      <c r="D168" s="138"/>
      <c r="E168" s="138"/>
      <c r="F168" s="138"/>
      <c r="G168" s="49" t="s">
        <v>246</v>
      </c>
      <c r="H168" s="15">
        <v>43586</v>
      </c>
      <c r="I168" s="15">
        <v>43807</v>
      </c>
      <c r="J168" s="43" t="s">
        <v>338</v>
      </c>
      <c r="K168" s="137"/>
      <c r="L168" s="138"/>
      <c r="M168" s="100"/>
      <c r="N168" s="94"/>
      <c r="O168" s="94"/>
      <c r="P168" s="91"/>
      <c r="Q168" s="91"/>
      <c r="R168" s="94"/>
      <c r="S168" s="105"/>
    </row>
    <row r="169" spans="1:19" ht="105.75" customHeight="1" x14ac:dyDescent="0.25">
      <c r="A169" s="141"/>
      <c r="B169" s="138"/>
      <c r="C169" s="138"/>
      <c r="D169" s="138"/>
      <c r="E169" s="138"/>
      <c r="F169" s="138"/>
      <c r="G169" s="50" t="s">
        <v>490</v>
      </c>
      <c r="H169" s="15">
        <v>43586</v>
      </c>
      <c r="I169" s="15">
        <v>43807</v>
      </c>
      <c r="J169" s="43" t="s">
        <v>339</v>
      </c>
      <c r="K169" s="137"/>
      <c r="L169" s="138"/>
      <c r="M169" s="100"/>
      <c r="N169" s="94"/>
      <c r="O169" s="94"/>
      <c r="P169" s="91"/>
      <c r="Q169" s="91"/>
      <c r="R169" s="94"/>
      <c r="S169" s="105"/>
    </row>
    <row r="170" spans="1:19" ht="105.75" customHeight="1" x14ac:dyDescent="0.25">
      <c r="A170" s="141"/>
      <c r="B170" s="138"/>
      <c r="C170" s="138"/>
      <c r="D170" s="138"/>
      <c r="E170" s="138"/>
      <c r="F170" s="138"/>
      <c r="G170" s="50" t="s">
        <v>247</v>
      </c>
      <c r="H170" s="15">
        <v>43586</v>
      </c>
      <c r="I170" s="15">
        <v>43807</v>
      </c>
      <c r="J170" s="43" t="s">
        <v>339</v>
      </c>
      <c r="K170" s="137"/>
      <c r="L170" s="138"/>
      <c r="M170" s="101"/>
      <c r="N170" s="95"/>
      <c r="O170" s="95"/>
      <c r="P170" s="92"/>
      <c r="Q170" s="92"/>
      <c r="R170" s="95"/>
      <c r="S170" s="106"/>
    </row>
    <row r="171" spans="1:19" ht="105.75" customHeight="1" x14ac:dyDescent="0.25">
      <c r="A171" s="141" t="s">
        <v>112</v>
      </c>
      <c r="B171" s="138" t="s">
        <v>297</v>
      </c>
      <c r="C171" s="138">
        <v>36</v>
      </c>
      <c r="D171" s="138" t="s">
        <v>298</v>
      </c>
      <c r="E171" s="138">
        <v>0</v>
      </c>
      <c r="F171" s="138" t="s">
        <v>791</v>
      </c>
      <c r="G171" s="50" t="s">
        <v>491</v>
      </c>
      <c r="H171" s="15">
        <v>43620</v>
      </c>
      <c r="I171" s="15">
        <v>43814</v>
      </c>
      <c r="J171" s="43" t="s">
        <v>338</v>
      </c>
      <c r="K171" s="137" t="s">
        <v>368</v>
      </c>
      <c r="L171" s="138" t="s">
        <v>355</v>
      </c>
      <c r="M171" s="99" t="s">
        <v>419</v>
      </c>
      <c r="N171" s="93" t="s">
        <v>577</v>
      </c>
      <c r="O171" s="93" t="s">
        <v>577</v>
      </c>
      <c r="P171" s="90" t="str">
        <f>IFERROR((0/0),"No aplica")</f>
        <v>No aplica</v>
      </c>
      <c r="Q171" s="90">
        <f>IFERROR((0/17),"No aplica")</f>
        <v>0</v>
      </c>
      <c r="R171" s="93" t="s">
        <v>538</v>
      </c>
      <c r="S171" s="104" t="s">
        <v>567</v>
      </c>
    </row>
    <row r="172" spans="1:19" ht="105.75" customHeight="1" x14ac:dyDescent="0.25">
      <c r="A172" s="141"/>
      <c r="B172" s="138"/>
      <c r="C172" s="138"/>
      <c r="D172" s="138"/>
      <c r="E172" s="138"/>
      <c r="F172" s="138"/>
      <c r="G172" s="50" t="s">
        <v>220</v>
      </c>
      <c r="H172" s="15">
        <v>43620</v>
      </c>
      <c r="I172" s="15">
        <v>43814</v>
      </c>
      <c r="J172" s="43" t="s">
        <v>338</v>
      </c>
      <c r="K172" s="137"/>
      <c r="L172" s="138"/>
      <c r="M172" s="101"/>
      <c r="N172" s="95"/>
      <c r="O172" s="95"/>
      <c r="P172" s="92"/>
      <c r="Q172" s="92"/>
      <c r="R172" s="95"/>
      <c r="S172" s="106"/>
    </row>
    <row r="173" spans="1:19" ht="105.75" customHeight="1" x14ac:dyDescent="0.25">
      <c r="A173" s="141" t="s">
        <v>112</v>
      </c>
      <c r="B173" s="138" t="s">
        <v>297</v>
      </c>
      <c r="C173" s="138">
        <v>37</v>
      </c>
      <c r="D173" s="138" t="s">
        <v>739</v>
      </c>
      <c r="E173" s="138">
        <v>0</v>
      </c>
      <c r="F173" s="138" t="s">
        <v>300</v>
      </c>
      <c r="G173" s="50" t="s">
        <v>740</v>
      </c>
      <c r="H173" s="15">
        <v>43647</v>
      </c>
      <c r="I173" s="15">
        <v>43677</v>
      </c>
      <c r="J173" s="43" t="s">
        <v>338</v>
      </c>
      <c r="K173" s="137" t="s">
        <v>369</v>
      </c>
      <c r="L173" s="138" t="s">
        <v>355</v>
      </c>
      <c r="M173" s="99" t="s">
        <v>737</v>
      </c>
      <c r="N173" s="93" t="s">
        <v>738</v>
      </c>
      <c r="O173" s="93" t="s">
        <v>738</v>
      </c>
      <c r="P173" s="90" t="str">
        <f>IFERROR((0/0),"No aplica")</f>
        <v>No aplica</v>
      </c>
      <c r="Q173" s="90">
        <f>IFERROR((0/2),"No aplica")</f>
        <v>0</v>
      </c>
      <c r="R173" s="93" t="s">
        <v>538</v>
      </c>
      <c r="S173" s="104" t="s">
        <v>567</v>
      </c>
    </row>
    <row r="174" spans="1:19" ht="105.75" customHeight="1" x14ac:dyDescent="0.25">
      <c r="A174" s="141"/>
      <c r="B174" s="138"/>
      <c r="C174" s="138"/>
      <c r="D174" s="138"/>
      <c r="E174" s="138"/>
      <c r="F174" s="138"/>
      <c r="G174" s="50" t="s">
        <v>741</v>
      </c>
      <c r="H174" s="15">
        <v>43678</v>
      </c>
      <c r="I174" s="15">
        <v>43799</v>
      </c>
      <c r="J174" s="43" t="s">
        <v>339</v>
      </c>
      <c r="K174" s="137"/>
      <c r="L174" s="138"/>
      <c r="M174" s="101"/>
      <c r="N174" s="95"/>
      <c r="O174" s="95"/>
      <c r="P174" s="92"/>
      <c r="Q174" s="92"/>
      <c r="R174" s="95"/>
      <c r="S174" s="106"/>
    </row>
    <row r="175" spans="1:19" ht="105.75" customHeight="1" x14ac:dyDescent="0.25">
      <c r="A175" s="141" t="s">
        <v>112</v>
      </c>
      <c r="B175" s="138" t="s">
        <v>297</v>
      </c>
      <c r="C175" s="128">
        <v>38</v>
      </c>
      <c r="D175" s="128" t="s">
        <v>742</v>
      </c>
      <c r="E175" s="138">
        <v>0</v>
      </c>
      <c r="F175" s="138" t="s">
        <v>301</v>
      </c>
      <c r="G175" s="50" t="s">
        <v>747</v>
      </c>
      <c r="H175" s="15">
        <v>43620</v>
      </c>
      <c r="I175" s="15">
        <v>43807</v>
      </c>
      <c r="J175" s="43" t="s">
        <v>338</v>
      </c>
      <c r="K175" s="137" t="s">
        <v>364</v>
      </c>
      <c r="L175" s="138" t="s">
        <v>355</v>
      </c>
      <c r="M175" s="99" t="s">
        <v>743</v>
      </c>
      <c r="N175" s="93" t="s">
        <v>744</v>
      </c>
      <c r="O175" s="93" t="s">
        <v>744</v>
      </c>
      <c r="P175" s="90" t="str">
        <f>IFERROR((0%/0%),"No aplica")</f>
        <v>No aplica</v>
      </c>
      <c r="Q175" s="90">
        <f>IFERROR((0/2%),"No aplica")</f>
        <v>0</v>
      </c>
      <c r="R175" s="93" t="s">
        <v>538</v>
      </c>
      <c r="S175" s="104" t="s">
        <v>567</v>
      </c>
    </row>
    <row r="176" spans="1:19" ht="105.75" customHeight="1" x14ac:dyDescent="0.25">
      <c r="A176" s="141"/>
      <c r="B176" s="138"/>
      <c r="C176" s="128"/>
      <c r="D176" s="128"/>
      <c r="E176" s="138"/>
      <c r="F176" s="138"/>
      <c r="G176" s="50" t="s">
        <v>745</v>
      </c>
      <c r="H176" s="15">
        <v>43709</v>
      </c>
      <c r="I176" s="15">
        <v>43738</v>
      </c>
      <c r="J176" s="43" t="s">
        <v>338</v>
      </c>
      <c r="K176" s="137"/>
      <c r="L176" s="138"/>
      <c r="M176" s="100"/>
      <c r="N176" s="94"/>
      <c r="O176" s="94"/>
      <c r="P176" s="91"/>
      <c r="Q176" s="91"/>
      <c r="R176" s="94"/>
      <c r="S176" s="105"/>
    </row>
    <row r="177" spans="1:19" ht="105.75" customHeight="1" x14ac:dyDescent="0.25">
      <c r="A177" s="141"/>
      <c r="B177" s="138"/>
      <c r="C177" s="128"/>
      <c r="D177" s="128"/>
      <c r="E177" s="138"/>
      <c r="F177" s="138"/>
      <c r="G177" s="50" t="s">
        <v>746</v>
      </c>
      <c r="H177" s="15">
        <v>43800</v>
      </c>
      <c r="I177" s="15">
        <v>43830</v>
      </c>
      <c r="J177" s="43" t="s">
        <v>338</v>
      </c>
      <c r="K177" s="137"/>
      <c r="L177" s="138"/>
      <c r="M177" s="101"/>
      <c r="N177" s="95"/>
      <c r="O177" s="95"/>
      <c r="P177" s="92"/>
      <c r="Q177" s="92"/>
      <c r="R177" s="95"/>
      <c r="S177" s="106"/>
    </row>
    <row r="178" spans="1:19" x14ac:dyDescent="0.25">
      <c r="A178" s="26" t="s">
        <v>449</v>
      </c>
      <c r="B178" s="7" t="s">
        <v>449</v>
      </c>
      <c r="C178" s="7"/>
      <c r="D178" s="7" t="s">
        <v>449</v>
      </c>
      <c r="E178" s="7" t="s">
        <v>449</v>
      </c>
      <c r="F178" s="7" t="s">
        <v>449</v>
      </c>
      <c r="G178" s="51" t="s">
        <v>449</v>
      </c>
      <c r="H178" s="7" t="s">
        <v>449</v>
      </c>
      <c r="I178" s="7" t="s">
        <v>449</v>
      </c>
      <c r="J178" s="22" t="s">
        <v>449</v>
      </c>
      <c r="K178" s="33" t="s">
        <v>449</v>
      </c>
      <c r="L178" s="7" t="s">
        <v>449</v>
      </c>
      <c r="M178" s="26" t="s">
        <v>449</v>
      </c>
      <c r="N178" s="7"/>
      <c r="O178" s="7"/>
      <c r="P178" s="34"/>
      <c r="Q178" s="34"/>
      <c r="R178" s="7"/>
      <c r="S178" s="31"/>
    </row>
    <row r="179" spans="1:19" ht="69.75" customHeight="1" x14ac:dyDescent="0.25">
      <c r="A179" s="155" t="s">
        <v>112</v>
      </c>
      <c r="B179" s="128" t="s">
        <v>175</v>
      </c>
      <c r="C179" s="138">
        <v>39</v>
      </c>
      <c r="D179" s="138" t="s">
        <v>748</v>
      </c>
      <c r="E179" s="138">
        <v>0</v>
      </c>
      <c r="F179" s="138" t="s">
        <v>176</v>
      </c>
      <c r="G179" s="49" t="s">
        <v>177</v>
      </c>
      <c r="H179" s="17">
        <v>43467</v>
      </c>
      <c r="I179" s="17">
        <v>43555</v>
      </c>
      <c r="J179" s="42" t="s">
        <v>711</v>
      </c>
      <c r="K179" s="137" t="s">
        <v>369</v>
      </c>
      <c r="L179" s="138" t="s">
        <v>355</v>
      </c>
      <c r="M179" s="99" t="s">
        <v>749</v>
      </c>
      <c r="N179" s="93" t="s">
        <v>750</v>
      </c>
      <c r="O179" s="93" t="s">
        <v>751</v>
      </c>
      <c r="P179" s="90" t="str">
        <f>IFERROR((0%/0%),"No aplica")</f>
        <v>No aplica</v>
      </c>
      <c r="Q179" s="90">
        <f>IFERROR((0/2),"No aplica")</f>
        <v>0</v>
      </c>
      <c r="R179" s="93" t="s">
        <v>538</v>
      </c>
      <c r="S179" s="104" t="s">
        <v>580</v>
      </c>
    </row>
    <row r="180" spans="1:19" ht="69.75" customHeight="1" x14ac:dyDescent="0.25">
      <c r="A180" s="155"/>
      <c r="B180" s="128"/>
      <c r="C180" s="138"/>
      <c r="D180" s="138"/>
      <c r="E180" s="138"/>
      <c r="F180" s="138"/>
      <c r="G180" s="49" t="s">
        <v>178</v>
      </c>
      <c r="H180" s="17">
        <v>43555</v>
      </c>
      <c r="I180" s="17">
        <v>43570</v>
      </c>
      <c r="J180" s="42" t="s">
        <v>711</v>
      </c>
      <c r="K180" s="137"/>
      <c r="L180" s="138"/>
      <c r="M180" s="100"/>
      <c r="N180" s="94"/>
      <c r="O180" s="94"/>
      <c r="P180" s="91"/>
      <c r="Q180" s="91"/>
      <c r="R180" s="94"/>
      <c r="S180" s="105"/>
    </row>
    <row r="181" spans="1:19" ht="69.75" customHeight="1" x14ac:dyDescent="0.25">
      <c r="A181" s="155"/>
      <c r="B181" s="128"/>
      <c r="C181" s="138"/>
      <c r="D181" s="138"/>
      <c r="E181" s="138"/>
      <c r="F181" s="138"/>
      <c r="G181" s="49" t="s">
        <v>346</v>
      </c>
      <c r="H181" s="17">
        <v>43586</v>
      </c>
      <c r="I181" s="17">
        <v>43830</v>
      </c>
      <c r="J181" s="42" t="s">
        <v>711</v>
      </c>
      <c r="K181" s="137"/>
      <c r="L181" s="138"/>
      <c r="M181" s="100"/>
      <c r="N181" s="94"/>
      <c r="O181" s="94"/>
      <c r="P181" s="91"/>
      <c r="Q181" s="91"/>
      <c r="R181" s="94"/>
      <c r="S181" s="105"/>
    </row>
    <row r="182" spans="1:19" ht="69.75" customHeight="1" x14ac:dyDescent="0.25">
      <c r="A182" s="155"/>
      <c r="B182" s="128"/>
      <c r="C182" s="138"/>
      <c r="D182" s="138"/>
      <c r="E182" s="138"/>
      <c r="F182" s="138" t="s">
        <v>179</v>
      </c>
      <c r="G182" s="49" t="s">
        <v>180</v>
      </c>
      <c r="H182" s="17">
        <v>43467</v>
      </c>
      <c r="I182" s="17">
        <v>43830</v>
      </c>
      <c r="J182" s="42" t="s">
        <v>711</v>
      </c>
      <c r="K182" s="137"/>
      <c r="L182" s="138"/>
      <c r="M182" s="100"/>
      <c r="N182" s="94"/>
      <c r="O182" s="94"/>
      <c r="P182" s="91"/>
      <c r="Q182" s="91"/>
      <c r="R182" s="94"/>
      <c r="S182" s="105"/>
    </row>
    <row r="183" spans="1:19" ht="69.75" customHeight="1" x14ac:dyDescent="0.25">
      <c r="A183" s="155"/>
      <c r="B183" s="128"/>
      <c r="C183" s="138"/>
      <c r="D183" s="138"/>
      <c r="E183" s="138"/>
      <c r="F183" s="138"/>
      <c r="G183" s="49" t="s">
        <v>752</v>
      </c>
      <c r="H183" s="17">
        <v>43466</v>
      </c>
      <c r="I183" s="17">
        <v>43645</v>
      </c>
      <c r="J183" s="42" t="s">
        <v>711</v>
      </c>
      <c r="K183" s="137"/>
      <c r="L183" s="138"/>
      <c r="M183" s="100"/>
      <c r="N183" s="94"/>
      <c r="O183" s="94"/>
      <c r="P183" s="91"/>
      <c r="Q183" s="91"/>
      <c r="R183" s="94"/>
      <c r="S183" s="105"/>
    </row>
    <row r="184" spans="1:19" ht="69.75" customHeight="1" x14ac:dyDescent="0.25">
      <c r="A184" s="155"/>
      <c r="B184" s="128"/>
      <c r="C184" s="138"/>
      <c r="D184" s="138"/>
      <c r="E184" s="138"/>
      <c r="F184" s="138"/>
      <c r="G184" s="49" t="s">
        <v>115</v>
      </c>
      <c r="H184" s="17">
        <v>43496</v>
      </c>
      <c r="I184" s="17">
        <v>43769</v>
      </c>
      <c r="J184" s="42" t="s">
        <v>711</v>
      </c>
      <c r="K184" s="137"/>
      <c r="L184" s="138"/>
      <c r="M184" s="101"/>
      <c r="N184" s="95"/>
      <c r="O184" s="95"/>
      <c r="P184" s="92"/>
      <c r="Q184" s="92"/>
      <c r="R184" s="95"/>
      <c r="S184" s="106"/>
    </row>
    <row r="185" spans="1:19" ht="69.75" customHeight="1" x14ac:dyDescent="0.25">
      <c r="A185" s="140" t="s">
        <v>114</v>
      </c>
      <c r="B185" s="128" t="s">
        <v>293</v>
      </c>
      <c r="C185" s="128">
        <v>40</v>
      </c>
      <c r="D185" s="128" t="s">
        <v>181</v>
      </c>
      <c r="E185" s="128">
        <v>0</v>
      </c>
      <c r="F185" s="138" t="s">
        <v>792</v>
      </c>
      <c r="G185" s="49" t="s">
        <v>310</v>
      </c>
      <c r="H185" s="17">
        <v>43511</v>
      </c>
      <c r="I185" s="17">
        <v>43539</v>
      </c>
      <c r="J185" s="42" t="s">
        <v>711</v>
      </c>
      <c r="K185" s="135" t="s">
        <v>369</v>
      </c>
      <c r="L185" s="128" t="s">
        <v>355</v>
      </c>
      <c r="M185" s="102" t="s">
        <v>182</v>
      </c>
      <c r="N185" s="110" t="s">
        <v>581</v>
      </c>
      <c r="O185" s="110" t="s">
        <v>581</v>
      </c>
      <c r="P185" s="117" t="str">
        <f>IFERROR((0/0),"No aplica")</f>
        <v>No aplica</v>
      </c>
      <c r="Q185" s="117">
        <f>IFERROR((0/1),"No aplica")</f>
        <v>0</v>
      </c>
      <c r="R185" s="110" t="s">
        <v>538</v>
      </c>
      <c r="S185" s="107" t="s">
        <v>648</v>
      </c>
    </row>
    <row r="186" spans="1:19" ht="69.75" customHeight="1" x14ac:dyDescent="0.25">
      <c r="A186" s="140"/>
      <c r="B186" s="128"/>
      <c r="C186" s="128"/>
      <c r="D186" s="128"/>
      <c r="E186" s="128"/>
      <c r="F186" s="138"/>
      <c r="G186" s="49" t="s">
        <v>183</v>
      </c>
      <c r="H186" s="17">
        <v>43511</v>
      </c>
      <c r="I186" s="17">
        <v>43555</v>
      </c>
      <c r="J186" s="42" t="s">
        <v>711</v>
      </c>
      <c r="K186" s="135"/>
      <c r="L186" s="128"/>
      <c r="M186" s="113"/>
      <c r="N186" s="111"/>
      <c r="O186" s="111"/>
      <c r="P186" s="118"/>
      <c r="Q186" s="118"/>
      <c r="R186" s="111"/>
      <c r="S186" s="108"/>
    </row>
    <row r="187" spans="1:19" ht="69.75" customHeight="1" x14ac:dyDescent="0.25">
      <c r="A187" s="140"/>
      <c r="B187" s="128"/>
      <c r="C187" s="128"/>
      <c r="D187" s="128"/>
      <c r="E187" s="128"/>
      <c r="F187" s="138" t="s">
        <v>311</v>
      </c>
      <c r="G187" s="49" t="s">
        <v>844</v>
      </c>
      <c r="H187" s="17">
        <v>43521</v>
      </c>
      <c r="I187" s="17">
        <v>43585</v>
      </c>
      <c r="J187" s="42" t="s">
        <v>711</v>
      </c>
      <c r="K187" s="135"/>
      <c r="L187" s="128"/>
      <c r="M187" s="113"/>
      <c r="N187" s="111"/>
      <c r="O187" s="111"/>
      <c r="P187" s="118"/>
      <c r="Q187" s="118"/>
      <c r="R187" s="111"/>
      <c r="S187" s="108"/>
    </row>
    <row r="188" spans="1:19" ht="69.75" customHeight="1" x14ac:dyDescent="0.25">
      <c r="A188" s="140"/>
      <c r="B188" s="128"/>
      <c r="C188" s="128"/>
      <c r="D188" s="128"/>
      <c r="E188" s="128"/>
      <c r="F188" s="138"/>
      <c r="G188" s="49" t="s">
        <v>793</v>
      </c>
      <c r="H188" s="17">
        <v>43521</v>
      </c>
      <c r="I188" s="17">
        <v>43595</v>
      </c>
      <c r="J188" s="42" t="s">
        <v>711</v>
      </c>
      <c r="K188" s="135"/>
      <c r="L188" s="128"/>
      <c r="M188" s="113"/>
      <c r="N188" s="111"/>
      <c r="O188" s="111"/>
      <c r="P188" s="118"/>
      <c r="Q188" s="118"/>
      <c r="R188" s="111"/>
      <c r="S188" s="108"/>
    </row>
    <row r="189" spans="1:19" ht="69.75" customHeight="1" x14ac:dyDescent="0.25">
      <c r="A189" s="140"/>
      <c r="B189" s="128"/>
      <c r="C189" s="128"/>
      <c r="D189" s="128"/>
      <c r="E189" s="128"/>
      <c r="F189" s="138"/>
      <c r="G189" s="49" t="s">
        <v>184</v>
      </c>
      <c r="H189" s="17">
        <v>43556</v>
      </c>
      <c r="I189" s="17">
        <v>43595</v>
      </c>
      <c r="J189" s="42" t="s">
        <v>711</v>
      </c>
      <c r="K189" s="135"/>
      <c r="L189" s="128"/>
      <c r="M189" s="113"/>
      <c r="N189" s="111"/>
      <c r="O189" s="111"/>
      <c r="P189" s="118"/>
      <c r="Q189" s="118"/>
      <c r="R189" s="111"/>
      <c r="S189" s="108"/>
    </row>
    <row r="190" spans="1:19" ht="69.75" customHeight="1" x14ac:dyDescent="0.25">
      <c r="A190" s="140"/>
      <c r="B190" s="128"/>
      <c r="C190" s="128"/>
      <c r="D190" s="128"/>
      <c r="E190" s="128"/>
      <c r="F190" s="138" t="s">
        <v>185</v>
      </c>
      <c r="G190" s="49" t="s">
        <v>186</v>
      </c>
      <c r="H190" s="17">
        <v>43535</v>
      </c>
      <c r="I190" s="17">
        <v>43595</v>
      </c>
      <c r="J190" s="42" t="s">
        <v>711</v>
      </c>
      <c r="K190" s="135"/>
      <c r="L190" s="128"/>
      <c r="M190" s="113"/>
      <c r="N190" s="111"/>
      <c r="O190" s="111"/>
      <c r="P190" s="118"/>
      <c r="Q190" s="118"/>
      <c r="R190" s="111"/>
      <c r="S190" s="108"/>
    </row>
    <row r="191" spans="1:19" ht="69.75" customHeight="1" x14ac:dyDescent="0.25">
      <c r="A191" s="140"/>
      <c r="B191" s="128"/>
      <c r="C191" s="128"/>
      <c r="D191" s="128"/>
      <c r="E191" s="128"/>
      <c r="F191" s="138"/>
      <c r="G191" s="49" t="s">
        <v>187</v>
      </c>
      <c r="H191" s="17">
        <v>43535</v>
      </c>
      <c r="I191" s="17">
        <v>43602</v>
      </c>
      <c r="J191" s="42" t="s">
        <v>711</v>
      </c>
      <c r="K191" s="135"/>
      <c r="L191" s="128"/>
      <c r="M191" s="113"/>
      <c r="N191" s="111"/>
      <c r="O191" s="111"/>
      <c r="P191" s="118"/>
      <c r="Q191" s="118"/>
      <c r="R191" s="111"/>
      <c r="S191" s="108"/>
    </row>
    <row r="192" spans="1:19" ht="69.75" customHeight="1" x14ac:dyDescent="0.25">
      <c r="A192" s="140"/>
      <c r="B192" s="128"/>
      <c r="C192" s="128"/>
      <c r="D192" s="128"/>
      <c r="E192" s="128"/>
      <c r="F192" s="138" t="s">
        <v>312</v>
      </c>
      <c r="G192" s="49" t="s">
        <v>313</v>
      </c>
      <c r="H192" s="17">
        <v>43466</v>
      </c>
      <c r="I192" s="17">
        <v>43511</v>
      </c>
      <c r="J192" s="42" t="s">
        <v>711</v>
      </c>
      <c r="K192" s="135"/>
      <c r="L192" s="128"/>
      <c r="M192" s="113"/>
      <c r="N192" s="111"/>
      <c r="O192" s="111"/>
      <c r="P192" s="118"/>
      <c r="Q192" s="118"/>
      <c r="R192" s="111"/>
      <c r="S192" s="108"/>
    </row>
    <row r="193" spans="1:19" ht="69.75" customHeight="1" x14ac:dyDescent="0.25">
      <c r="A193" s="140"/>
      <c r="B193" s="128"/>
      <c r="C193" s="128"/>
      <c r="D193" s="128"/>
      <c r="E193" s="128"/>
      <c r="F193" s="138"/>
      <c r="G193" s="49" t="s">
        <v>314</v>
      </c>
      <c r="H193" s="17">
        <v>43524</v>
      </c>
      <c r="I193" s="17">
        <v>43637</v>
      </c>
      <c r="J193" s="42" t="s">
        <v>711</v>
      </c>
      <c r="K193" s="135"/>
      <c r="L193" s="128"/>
      <c r="M193" s="113"/>
      <c r="N193" s="111"/>
      <c r="O193" s="111"/>
      <c r="P193" s="118"/>
      <c r="Q193" s="118"/>
      <c r="R193" s="111"/>
      <c r="S193" s="108"/>
    </row>
    <row r="194" spans="1:19" ht="69.75" customHeight="1" x14ac:dyDescent="0.25">
      <c r="A194" s="140"/>
      <c r="B194" s="128"/>
      <c r="C194" s="128"/>
      <c r="D194" s="128"/>
      <c r="E194" s="128"/>
      <c r="F194" s="138"/>
      <c r="G194" s="49" t="s">
        <v>188</v>
      </c>
      <c r="H194" s="18">
        <v>43605</v>
      </c>
      <c r="I194" s="18">
        <v>43620</v>
      </c>
      <c r="J194" s="42" t="s">
        <v>711</v>
      </c>
      <c r="K194" s="135"/>
      <c r="L194" s="128"/>
      <c r="M194" s="113"/>
      <c r="N194" s="111"/>
      <c r="O194" s="111"/>
      <c r="P194" s="118"/>
      <c r="Q194" s="118"/>
      <c r="R194" s="111"/>
      <c r="S194" s="108"/>
    </row>
    <row r="195" spans="1:19" ht="69.75" customHeight="1" x14ac:dyDescent="0.25">
      <c r="A195" s="140"/>
      <c r="B195" s="128"/>
      <c r="C195" s="128"/>
      <c r="D195" s="128"/>
      <c r="E195" s="128"/>
      <c r="F195" s="138"/>
      <c r="G195" s="49" t="s">
        <v>189</v>
      </c>
      <c r="H195" s="18">
        <v>43633</v>
      </c>
      <c r="I195" s="18">
        <v>43272</v>
      </c>
      <c r="J195" s="42" t="s">
        <v>711</v>
      </c>
      <c r="K195" s="135"/>
      <c r="L195" s="128"/>
      <c r="M195" s="103"/>
      <c r="N195" s="112"/>
      <c r="O195" s="112"/>
      <c r="P195" s="119"/>
      <c r="Q195" s="119"/>
      <c r="R195" s="112"/>
      <c r="S195" s="109"/>
    </row>
    <row r="196" spans="1:19" x14ac:dyDescent="0.25">
      <c r="A196" s="26" t="s">
        <v>449</v>
      </c>
      <c r="B196" s="7" t="s">
        <v>449</v>
      </c>
      <c r="C196" s="7"/>
      <c r="D196" s="7" t="s">
        <v>449</v>
      </c>
      <c r="E196" s="7" t="s">
        <v>449</v>
      </c>
      <c r="F196" s="7" t="s">
        <v>449</v>
      </c>
      <c r="G196" s="51" t="s">
        <v>449</v>
      </c>
      <c r="H196" s="7" t="s">
        <v>449</v>
      </c>
      <c r="I196" s="7" t="s">
        <v>449</v>
      </c>
      <c r="J196" s="22" t="s">
        <v>449</v>
      </c>
      <c r="K196" s="33" t="s">
        <v>449</v>
      </c>
      <c r="L196" s="7" t="s">
        <v>449</v>
      </c>
      <c r="M196" s="26" t="s">
        <v>449</v>
      </c>
      <c r="N196" s="7"/>
      <c r="O196" s="7"/>
      <c r="P196" s="34"/>
      <c r="Q196" s="34"/>
      <c r="R196" s="7"/>
      <c r="S196" s="31"/>
    </row>
    <row r="197" spans="1:19" ht="79.5" customHeight="1" x14ac:dyDescent="0.25">
      <c r="A197" s="140" t="s">
        <v>112</v>
      </c>
      <c r="B197" s="128" t="s">
        <v>175</v>
      </c>
      <c r="C197" s="128">
        <v>41</v>
      </c>
      <c r="D197" s="138" t="s">
        <v>190</v>
      </c>
      <c r="E197" s="154">
        <v>0</v>
      </c>
      <c r="F197" s="138" t="s">
        <v>315</v>
      </c>
      <c r="G197" s="49" t="s">
        <v>191</v>
      </c>
      <c r="H197" s="17">
        <v>43466</v>
      </c>
      <c r="I197" s="17">
        <v>43554</v>
      </c>
      <c r="J197" s="54" t="s">
        <v>193</v>
      </c>
      <c r="K197" s="135" t="s">
        <v>369</v>
      </c>
      <c r="L197" s="128" t="s">
        <v>355</v>
      </c>
      <c r="M197" s="99" t="s">
        <v>753</v>
      </c>
      <c r="N197" s="93" t="s">
        <v>852</v>
      </c>
      <c r="O197" s="93" t="s">
        <v>754</v>
      </c>
      <c r="P197" s="114">
        <f>IFERROR((43%/60%),"No aplica")</f>
        <v>0.71666666666666667</v>
      </c>
      <c r="Q197" s="87" t="s">
        <v>551</v>
      </c>
      <c r="R197" s="110" t="s">
        <v>611</v>
      </c>
      <c r="S197" s="107" t="s">
        <v>631</v>
      </c>
    </row>
    <row r="198" spans="1:19" ht="79.5" customHeight="1" x14ac:dyDescent="0.25">
      <c r="A198" s="140"/>
      <c r="B198" s="128"/>
      <c r="C198" s="128"/>
      <c r="D198" s="138"/>
      <c r="E198" s="154"/>
      <c r="F198" s="138"/>
      <c r="G198" s="49" t="s">
        <v>192</v>
      </c>
      <c r="H198" s="17">
        <v>43466</v>
      </c>
      <c r="I198" s="17">
        <v>43830</v>
      </c>
      <c r="J198" s="42" t="s">
        <v>193</v>
      </c>
      <c r="K198" s="135"/>
      <c r="L198" s="128"/>
      <c r="M198" s="100"/>
      <c r="N198" s="94"/>
      <c r="O198" s="94"/>
      <c r="P198" s="115"/>
      <c r="Q198" s="88"/>
      <c r="R198" s="111"/>
      <c r="S198" s="108"/>
    </row>
    <row r="199" spans="1:19" ht="79.5" customHeight="1" x14ac:dyDescent="0.25">
      <c r="A199" s="140"/>
      <c r="B199" s="128"/>
      <c r="C199" s="128"/>
      <c r="D199" s="138"/>
      <c r="E199" s="154"/>
      <c r="F199" s="138" t="s">
        <v>316</v>
      </c>
      <c r="G199" s="49" t="s">
        <v>194</v>
      </c>
      <c r="H199" s="17">
        <v>43617</v>
      </c>
      <c r="I199" s="17">
        <v>43830</v>
      </c>
      <c r="J199" s="42" t="s">
        <v>193</v>
      </c>
      <c r="K199" s="135"/>
      <c r="L199" s="128"/>
      <c r="M199" s="100"/>
      <c r="N199" s="94"/>
      <c r="O199" s="94"/>
      <c r="P199" s="115"/>
      <c r="Q199" s="88"/>
      <c r="R199" s="111"/>
      <c r="S199" s="108"/>
    </row>
    <row r="200" spans="1:19" ht="79.5" customHeight="1" x14ac:dyDescent="0.25">
      <c r="A200" s="140"/>
      <c r="B200" s="128"/>
      <c r="C200" s="128"/>
      <c r="D200" s="138"/>
      <c r="E200" s="154"/>
      <c r="F200" s="138"/>
      <c r="G200" s="49" t="s">
        <v>794</v>
      </c>
      <c r="H200" s="17">
        <v>43466</v>
      </c>
      <c r="I200" s="17">
        <v>43616</v>
      </c>
      <c r="J200" s="42" t="s">
        <v>193</v>
      </c>
      <c r="K200" s="135"/>
      <c r="L200" s="128"/>
      <c r="M200" s="100"/>
      <c r="N200" s="94"/>
      <c r="O200" s="94"/>
      <c r="P200" s="115"/>
      <c r="Q200" s="88"/>
      <c r="R200" s="111"/>
      <c r="S200" s="108"/>
    </row>
    <row r="201" spans="1:19" ht="79.5" customHeight="1" x14ac:dyDescent="0.25">
      <c r="A201" s="140"/>
      <c r="B201" s="128"/>
      <c r="C201" s="128"/>
      <c r="D201" s="138"/>
      <c r="E201" s="154"/>
      <c r="F201" s="138"/>
      <c r="G201" s="49" t="s">
        <v>195</v>
      </c>
      <c r="H201" s="17">
        <v>43466</v>
      </c>
      <c r="I201" s="17">
        <v>43646</v>
      </c>
      <c r="J201" s="42" t="s">
        <v>193</v>
      </c>
      <c r="K201" s="135"/>
      <c r="L201" s="128"/>
      <c r="M201" s="100"/>
      <c r="N201" s="94"/>
      <c r="O201" s="94"/>
      <c r="P201" s="115"/>
      <c r="Q201" s="88"/>
      <c r="R201" s="111"/>
      <c r="S201" s="108"/>
    </row>
    <row r="202" spans="1:19" ht="79.5" customHeight="1" x14ac:dyDescent="0.25">
      <c r="A202" s="140"/>
      <c r="B202" s="128"/>
      <c r="C202" s="128"/>
      <c r="D202" s="138"/>
      <c r="E202" s="154"/>
      <c r="F202" s="138"/>
      <c r="G202" s="49" t="s">
        <v>492</v>
      </c>
      <c r="H202" s="17">
        <v>43647</v>
      </c>
      <c r="I202" s="17">
        <v>43830</v>
      </c>
      <c r="J202" s="42" t="s">
        <v>193</v>
      </c>
      <c r="K202" s="135"/>
      <c r="L202" s="128"/>
      <c r="M202" s="100"/>
      <c r="N202" s="94"/>
      <c r="O202" s="94"/>
      <c r="P202" s="115"/>
      <c r="Q202" s="88"/>
      <c r="R202" s="111"/>
      <c r="S202" s="108"/>
    </row>
    <row r="203" spans="1:19" ht="79.5" customHeight="1" x14ac:dyDescent="0.25">
      <c r="A203" s="140"/>
      <c r="B203" s="128"/>
      <c r="C203" s="128"/>
      <c r="D203" s="138"/>
      <c r="E203" s="154"/>
      <c r="F203" s="138" t="s">
        <v>317</v>
      </c>
      <c r="G203" s="49" t="s">
        <v>196</v>
      </c>
      <c r="H203" s="17">
        <v>43466</v>
      </c>
      <c r="I203" s="17">
        <v>43830</v>
      </c>
      <c r="J203" s="42" t="s">
        <v>193</v>
      </c>
      <c r="K203" s="135"/>
      <c r="L203" s="128"/>
      <c r="M203" s="100"/>
      <c r="N203" s="94"/>
      <c r="O203" s="94"/>
      <c r="P203" s="115"/>
      <c r="Q203" s="88"/>
      <c r="R203" s="111"/>
      <c r="S203" s="108"/>
    </row>
    <row r="204" spans="1:19" ht="79.5" customHeight="1" x14ac:dyDescent="0.25">
      <c r="A204" s="140"/>
      <c r="B204" s="128"/>
      <c r="C204" s="128"/>
      <c r="D204" s="138"/>
      <c r="E204" s="154"/>
      <c r="F204" s="138"/>
      <c r="G204" s="49" t="s">
        <v>197</v>
      </c>
      <c r="H204" s="17">
        <v>43466</v>
      </c>
      <c r="I204" s="17" t="s">
        <v>198</v>
      </c>
      <c r="J204" s="42" t="s">
        <v>193</v>
      </c>
      <c r="K204" s="135"/>
      <c r="L204" s="128"/>
      <c r="M204" s="100"/>
      <c r="N204" s="94"/>
      <c r="O204" s="94"/>
      <c r="P204" s="115"/>
      <c r="Q204" s="88"/>
      <c r="R204" s="111"/>
      <c r="S204" s="108"/>
    </row>
    <row r="205" spans="1:19" ht="79.5" customHeight="1" x14ac:dyDescent="0.25">
      <c r="A205" s="140"/>
      <c r="B205" s="128"/>
      <c r="C205" s="128"/>
      <c r="D205" s="138"/>
      <c r="E205" s="154"/>
      <c r="F205" s="138" t="s">
        <v>318</v>
      </c>
      <c r="G205" s="49" t="s">
        <v>116</v>
      </c>
      <c r="H205" s="17">
        <v>43480</v>
      </c>
      <c r="I205" s="17">
        <v>43585</v>
      </c>
      <c r="J205" s="42" t="s">
        <v>193</v>
      </c>
      <c r="K205" s="135"/>
      <c r="L205" s="128"/>
      <c r="M205" s="100"/>
      <c r="N205" s="94"/>
      <c r="O205" s="94"/>
      <c r="P205" s="115"/>
      <c r="Q205" s="88"/>
      <c r="R205" s="111"/>
      <c r="S205" s="108"/>
    </row>
    <row r="206" spans="1:19" ht="79.5" customHeight="1" x14ac:dyDescent="0.25">
      <c r="A206" s="140"/>
      <c r="B206" s="128"/>
      <c r="C206" s="128"/>
      <c r="D206" s="138"/>
      <c r="E206" s="154"/>
      <c r="F206" s="138"/>
      <c r="G206" s="49" t="s">
        <v>117</v>
      </c>
      <c r="H206" s="17">
        <v>43480</v>
      </c>
      <c r="I206" s="17">
        <v>43830</v>
      </c>
      <c r="J206" s="42" t="s">
        <v>193</v>
      </c>
      <c r="K206" s="135"/>
      <c r="L206" s="128"/>
      <c r="M206" s="100"/>
      <c r="N206" s="94"/>
      <c r="O206" s="94"/>
      <c r="P206" s="115"/>
      <c r="Q206" s="88"/>
      <c r="R206" s="111"/>
      <c r="S206" s="108"/>
    </row>
    <row r="207" spans="1:19" ht="79.5" customHeight="1" x14ac:dyDescent="0.25">
      <c r="A207" s="140"/>
      <c r="B207" s="128"/>
      <c r="C207" s="128"/>
      <c r="D207" s="138"/>
      <c r="E207" s="154"/>
      <c r="F207" s="138"/>
      <c r="G207" s="49" t="s">
        <v>118</v>
      </c>
      <c r="H207" s="17">
        <v>43480</v>
      </c>
      <c r="I207" s="17">
        <v>43830</v>
      </c>
      <c r="J207" s="42" t="s">
        <v>193</v>
      </c>
      <c r="K207" s="135"/>
      <c r="L207" s="128"/>
      <c r="M207" s="100"/>
      <c r="N207" s="94"/>
      <c r="O207" s="94"/>
      <c r="P207" s="115"/>
      <c r="Q207" s="88"/>
      <c r="R207" s="111"/>
      <c r="S207" s="108"/>
    </row>
    <row r="208" spans="1:19" ht="79.5" customHeight="1" x14ac:dyDescent="0.25">
      <c r="A208" s="140"/>
      <c r="B208" s="128"/>
      <c r="C208" s="128"/>
      <c r="D208" s="138"/>
      <c r="E208" s="154"/>
      <c r="F208" s="138" t="s">
        <v>319</v>
      </c>
      <c r="G208" s="49" t="s">
        <v>320</v>
      </c>
      <c r="H208" s="17">
        <v>43466</v>
      </c>
      <c r="I208" s="17">
        <v>43830</v>
      </c>
      <c r="J208" s="45" t="s">
        <v>193</v>
      </c>
      <c r="K208" s="135"/>
      <c r="L208" s="128"/>
      <c r="M208" s="100"/>
      <c r="N208" s="94"/>
      <c r="O208" s="94"/>
      <c r="P208" s="115"/>
      <c r="Q208" s="88"/>
      <c r="R208" s="111"/>
      <c r="S208" s="108"/>
    </row>
    <row r="209" spans="1:19" ht="79.5" customHeight="1" x14ac:dyDescent="0.25">
      <c r="A209" s="140"/>
      <c r="B209" s="128"/>
      <c r="C209" s="128"/>
      <c r="D209" s="138"/>
      <c r="E209" s="154"/>
      <c r="F209" s="138"/>
      <c r="G209" s="49" t="s">
        <v>403</v>
      </c>
      <c r="H209" s="17">
        <v>43620</v>
      </c>
      <c r="I209" s="17">
        <v>43708</v>
      </c>
      <c r="J209" s="45" t="s">
        <v>193</v>
      </c>
      <c r="K209" s="135"/>
      <c r="L209" s="128"/>
      <c r="M209" s="100"/>
      <c r="N209" s="94"/>
      <c r="O209" s="94"/>
      <c r="P209" s="115"/>
      <c r="Q209" s="88"/>
      <c r="R209" s="111"/>
      <c r="S209" s="108"/>
    </row>
    <row r="210" spans="1:19" s="11" customFormat="1" ht="79.5" customHeight="1" x14ac:dyDescent="0.25">
      <c r="A210" s="140"/>
      <c r="B210" s="128"/>
      <c r="C210" s="128"/>
      <c r="D210" s="138"/>
      <c r="E210" s="154"/>
      <c r="F210" s="138"/>
      <c r="G210" s="49" t="s">
        <v>493</v>
      </c>
      <c r="H210" s="17">
        <v>43620</v>
      </c>
      <c r="I210" s="17">
        <v>43708</v>
      </c>
      <c r="J210" s="45" t="s">
        <v>193</v>
      </c>
      <c r="K210" s="135"/>
      <c r="L210" s="128"/>
      <c r="M210" s="100"/>
      <c r="N210" s="94"/>
      <c r="O210" s="94"/>
      <c r="P210" s="115"/>
      <c r="Q210" s="88"/>
      <c r="R210" s="111"/>
      <c r="S210" s="108"/>
    </row>
    <row r="211" spans="1:19" ht="79.5" customHeight="1" x14ac:dyDescent="0.25">
      <c r="A211" s="140"/>
      <c r="B211" s="128"/>
      <c r="C211" s="128"/>
      <c r="D211" s="138"/>
      <c r="E211" s="154"/>
      <c r="F211" s="138"/>
      <c r="G211" s="49" t="s">
        <v>402</v>
      </c>
      <c r="H211" s="17">
        <v>43710</v>
      </c>
      <c r="I211" s="17">
        <v>43830</v>
      </c>
      <c r="J211" s="45" t="s">
        <v>193</v>
      </c>
      <c r="K211" s="135"/>
      <c r="L211" s="128"/>
      <c r="M211" s="100"/>
      <c r="N211" s="94"/>
      <c r="O211" s="94"/>
      <c r="P211" s="115"/>
      <c r="Q211" s="88"/>
      <c r="R211" s="111"/>
      <c r="S211" s="108"/>
    </row>
    <row r="212" spans="1:19" ht="79.5" customHeight="1" x14ac:dyDescent="0.25">
      <c r="A212" s="140"/>
      <c r="B212" s="128"/>
      <c r="C212" s="128"/>
      <c r="D212" s="138"/>
      <c r="E212" s="154"/>
      <c r="F212" s="138" t="s">
        <v>321</v>
      </c>
      <c r="G212" s="49" t="s">
        <v>322</v>
      </c>
      <c r="H212" s="17">
        <v>43466</v>
      </c>
      <c r="I212" s="17">
        <v>43830</v>
      </c>
      <c r="J212" s="45" t="s">
        <v>193</v>
      </c>
      <c r="K212" s="135"/>
      <c r="L212" s="128"/>
      <c r="M212" s="100"/>
      <c r="N212" s="94"/>
      <c r="O212" s="94"/>
      <c r="P212" s="115"/>
      <c r="Q212" s="88"/>
      <c r="R212" s="111"/>
      <c r="S212" s="108"/>
    </row>
    <row r="213" spans="1:19" ht="79.5" customHeight="1" x14ac:dyDescent="0.25">
      <c r="A213" s="140"/>
      <c r="B213" s="128"/>
      <c r="C213" s="128"/>
      <c r="D213" s="138"/>
      <c r="E213" s="154"/>
      <c r="F213" s="138"/>
      <c r="G213" s="49" t="s">
        <v>323</v>
      </c>
      <c r="H213" s="17">
        <v>43620</v>
      </c>
      <c r="I213" s="17">
        <v>43708</v>
      </c>
      <c r="J213" s="42" t="s">
        <v>193</v>
      </c>
      <c r="K213" s="135"/>
      <c r="L213" s="128"/>
      <c r="M213" s="100"/>
      <c r="N213" s="94"/>
      <c r="O213" s="94"/>
      <c r="P213" s="115"/>
      <c r="Q213" s="88"/>
      <c r="R213" s="111"/>
      <c r="S213" s="108"/>
    </row>
    <row r="214" spans="1:19" ht="79.5" customHeight="1" x14ac:dyDescent="0.25">
      <c r="A214" s="140"/>
      <c r="B214" s="128"/>
      <c r="C214" s="128"/>
      <c r="D214" s="138"/>
      <c r="E214" s="154"/>
      <c r="F214" s="138"/>
      <c r="G214" s="49" t="s">
        <v>324</v>
      </c>
      <c r="H214" s="17">
        <v>43710</v>
      </c>
      <c r="I214" s="17">
        <v>43830</v>
      </c>
      <c r="J214" s="42" t="s">
        <v>193</v>
      </c>
      <c r="K214" s="135"/>
      <c r="L214" s="128"/>
      <c r="M214" s="101"/>
      <c r="N214" s="95"/>
      <c r="O214" s="95"/>
      <c r="P214" s="116"/>
      <c r="Q214" s="89"/>
      <c r="R214" s="112"/>
      <c r="S214" s="109"/>
    </row>
    <row r="215" spans="1:19" ht="79.5" customHeight="1" x14ac:dyDescent="0.25">
      <c r="A215" s="153" t="s">
        <v>112</v>
      </c>
      <c r="B215" s="145" t="s">
        <v>175</v>
      </c>
      <c r="C215" s="145">
        <v>42</v>
      </c>
      <c r="D215" s="145" t="s">
        <v>199</v>
      </c>
      <c r="E215" s="145">
        <v>0</v>
      </c>
      <c r="F215" s="152" t="s">
        <v>325</v>
      </c>
      <c r="G215" s="57" t="s">
        <v>201</v>
      </c>
      <c r="H215" s="58">
        <v>43647</v>
      </c>
      <c r="I215" s="58">
        <v>43708</v>
      </c>
      <c r="J215" s="59" t="s">
        <v>193</v>
      </c>
      <c r="K215" s="135" t="s">
        <v>369</v>
      </c>
      <c r="L215" s="128" t="s">
        <v>355</v>
      </c>
      <c r="M215" s="102" t="s">
        <v>200</v>
      </c>
      <c r="N215" s="110" t="s">
        <v>582</v>
      </c>
      <c r="O215" s="110" t="s">
        <v>582</v>
      </c>
      <c r="P215" s="117" t="str">
        <f>IFERROR((0/0),"No aplica")</f>
        <v>No aplica</v>
      </c>
      <c r="Q215" s="117">
        <f>IFERROR((0/2),"No aplica")</f>
        <v>0</v>
      </c>
      <c r="R215" s="110" t="s">
        <v>538</v>
      </c>
      <c r="S215" s="107" t="s">
        <v>795</v>
      </c>
    </row>
    <row r="216" spans="1:19" ht="79.5" customHeight="1" x14ac:dyDescent="0.25">
      <c r="A216" s="153"/>
      <c r="B216" s="145"/>
      <c r="C216" s="145"/>
      <c r="D216" s="145"/>
      <c r="E216" s="145"/>
      <c r="F216" s="152"/>
      <c r="G216" s="57" t="s">
        <v>202</v>
      </c>
      <c r="H216" s="58">
        <v>43709</v>
      </c>
      <c r="I216" s="58">
        <v>43769</v>
      </c>
      <c r="J216" s="59" t="s">
        <v>193</v>
      </c>
      <c r="K216" s="135"/>
      <c r="L216" s="128"/>
      <c r="M216" s="113"/>
      <c r="N216" s="111"/>
      <c r="O216" s="111"/>
      <c r="P216" s="118"/>
      <c r="Q216" s="118"/>
      <c r="R216" s="111"/>
      <c r="S216" s="108"/>
    </row>
    <row r="217" spans="1:19" ht="79.5" customHeight="1" x14ac:dyDescent="0.25">
      <c r="A217" s="153"/>
      <c r="B217" s="145"/>
      <c r="C217" s="145"/>
      <c r="D217" s="145"/>
      <c r="E217" s="145"/>
      <c r="F217" s="152" t="s">
        <v>326</v>
      </c>
      <c r="G217" s="57" t="s">
        <v>494</v>
      </c>
      <c r="H217" s="58">
        <v>43556</v>
      </c>
      <c r="I217" s="58">
        <v>43830</v>
      </c>
      <c r="J217" s="59" t="s">
        <v>193</v>
      </c>
      <c r="K217" s="135"/>
      <c r="L217" s="128"/>
      <c r="M217" s="113"/>
      <c r="N217" s="111"/>
      <c r="O217" s="111"/>
      <c r="P217" s="118"/>
      <c r="Q217" s="118"/>
      <c r="R217" s="111"/>
      <c r="S217" s="108"/>
    </row>
    <row r="218" spans="1:19" ht="79.5" customHeight="1" x14ac:dyDescent="0.25">
      <c r="A218" s="153"/>
      <c r="B218" s="145"/>
      <c r="C218" s="145"/>
      <c r="D218" s="145"/>
      <c r="E218" s="145"/>
      <c r="F218" s="152"/>
      <c r="G218" s="57" t="s">
        <v>203</v>
      </c>
      <c r="H218" s="58">
        <v>43556</v>
      </c>
      <c r="I218" s="58">
        <v>43830</v>
      </c>
      <c r="J218" s="59" t="s">
        <v>193</v>
      </c>
      <c r="K218" s="135"/>
      <c r="L218" s="128"/>
      <c r="M218" s="113"/>
      <c r="N218" s="111"/>
      <c r="O218" s="111"/>
      <c r="P218" s="118"/>
      <c r="Q218" s="118"/>
      <c r="R218" s="111"/>
      <c r="S218" s="108"/>
    </row>
    <row r="219" spans="1:19" ht="79.5" customHeight="1" x14ac:dyDescent="0.25">
      <c r="A219" s="153"/>
      <c r="B219" s="145"/>
      <c r="C219" s="145"/>
      <c r="D219" s="145"/>
      <c r="E219" s="145"/>
      <c r="F219" s="152"/>
      <c r="G219" s="57" t="s">
        <v>204</v>
      </c>
      <c r="H219" s="58" t="s">
        <v>205</v>
      </c>
      <c r="I219" s="58">
        <v>43830</v>
      </c>
      <c r="J219" s="59" t="s">
        <v>193</v>
      </c>
      <c r="K219" s="135"/>
      <c r="L219" s="128"/>
      <c r="M219" s="103"/>
      <c r="N219" s="112"/>
      <c r="O219" s="112"/>
      <c r="P219" s="119"/>
      <c r="Q219" s="119"/>
      <c r="R219" s="112"/>
      <c r="S219" s="109"/>
    </row>
    <row r="220" spans="1:19" ht="79.5" customHeight="1" x14ac:dyDescent="0.25">
      <c r="A220" s="140" t="s">
        <v>112</v>
      </c>
      <c r="B220" s="128" t="s">
        <v>175</v>
      </c>
      <c r="C220" s="128">
        <v>43</v>
      </c>
      <c r="D220" s="128" t="s">
        <v>206</v>
      </c>
      <c r="E220" s="128">
        <v>0</v>
      </c>
      <c r="F220" s="138" t="s">
        <v>327</v>
      </c>
      <c r="G220" s="49" t="s">
        <v>208</v>
      </c>
      <c r="H220" s="17">
        <v>43647</v>
      </c>
      <c r="I220" s="17">
        <v>43708</v>
      </c>
      <c r="J220" s="42" t="s">
        <v>193</v>
      </c>
      <c r="K220" s="135" t="s">
        <v>369</v>
      </c>
      <c r="L220" s="128" t="s">
        <v>355</v>
      </c>
      <c r="M220" s="102" t="s">
        <v>207</v>
      </c>
      <c r="N220" s="110" t="s">
        <v>583</v>
      </c>
      <c r="O220" s="110" t="s">
        <v>583</v>
      </c>
      <c r="P220" s="117" t="str">
        <f>IFERROR((0/0),"No aplica")</f>
        <v>No aplica</v>
      </c>
      <c r="Q220" s="117">
        <f>IFERROR((0/1),"No aplica")</f>
        <v>0</v>
      </c>
      <c r="R220" s="110" t="s">
        <v>538</v>
      </c>
      <c r="S220" s="107" t="s">
        <v>632</v>
      </c>
    </row>
    <row r="221" spans="1:19" ht="79.5" customHeight="1" x14ac:dyDescent="0.25">
      <c r="A221" s="140"/>
      <c r="B221" s="128"/>
      <c r="C221" s="128"/>
      <c r="D221" s="128"/>
      <c r="E221" s="128"/>
      <c r="F221" s="138"/>
      <c r="G221" s="49" t="s">
        <v>202</v>
      </c>
      <c r="H221" s="17">
        <v>43709</v>
      </c>
      <c r="I221" s="17">
        <v>43769</v>
      </c>
      <c r="J221" s="42" t="s">
        <v>193</v>
      </c>
      <c r="K221" s="135"/>
      <c r="L221" s="128"/>
      <c r="M221" s="113"/>
      <c r="N221" s="111"/>
      <c r="O221" s="111"/>
      <c r="P221" s="118"/>
      <c r="Q221" s="118"/>
      <c r="R221" s="111"/>
      <c r="S221" s="108"/>
    </row>
    <row r="222" spans="1:19" ht="79.5" customHeight="1" x14ac:dyDescent="0.25">
      <c r="A222" s="140"/>
      <c r="B222" s="128"/>
      <c r="C222" s="128"/>
      <c r="D222" s="128"/>
      <c r="E222" s="128"/>
      <c r="F222" s="138"/>
      <c r="G222" s="49" t="s">
        <v>495</v>
      </c>
      <c r="H222" s="17">
        <v>43709</v>
      </c>
      <c r="I222" s="17">
        <v>43769</v>
      </c>
      <c r="J222" s="42" t="s">
        <v>193</v>
      </c>
      <c r="K222" s="135"/>
      <c r="L222" s="128"/>
      <c r="M222" s="103"/>
      <c r="N222" s="112"/>
      <c r="O222" s="112"/>
      <c r="P222" s="119"/>
      <c r="Q222" s="119"/>
      <c r="R222" s="112"/>
      <c r="S222" s="109"/>
    </row>
    <row r="223" spans="1:19" x14ac:dyDescent="0.25">
      <c r="A223" s="26" t="s">
        <v>449</v>
      </c>
      <c r="B223" s="7" t="s">
        <v>449</v>
      </c>
      <c r="C223" s="7"/>
      <c r="D223" s="7" t="s">
        <v>449</v>
      </c>
      <c r="E223" s="7" t="s">
        <v>449</v>
      </c>
      <c r="F223" s="7" t="s">
        <v>449</v>
      </c>
      <c r="G223" s="51" t="s">
        <v>449</v>
      </c>
      <c r="H223" s="7" t="s">
        <v>449</v>
      </c>
      <c r="I223" s="7" t="s">
        <v>449</v>
      </c>
      <c r="J223" s="22" t="s">
        <v>449</v>
      </c>
      <c r="K223" s="33" t="s">
        <v>449</v>
      </c>
      <c r="L223" s="7" t="s">
        <v>449</v>
      </c>
      <c r="M223" s="26" t="s">
        <v>449</v>
      </c>
      <c r="N223" s="7"/>
      <c r="O223" s="7"/>
      <c r="P223" s="34"/>
      <c r="Q223" s="34"/>
      <c r="R223" s="7"/>
      <c r="S223" s="31"/>
    </row>
    <row r="224" spans="1:19" ht="75" customHeight="1" x14ac:dyDescent="0.25">
      <c r="A224" s="153" t="s">
        <v>114</v>
      </c>
      <c r="B224" s="145" t="s">
        <v>209</v>
      </c>
      <c r="C224" s="145">
        <v>44</v>
      </c>
      <c r="D224" s="145" t="s">
        <v>328</v>
      </c>
      <c r="E224" s="145">
        <v>0</v>
      </c>
      <c r="F224" s="152" t="s">
        <v>210</v>
      </c>
      <c r="G224" s="57" t="s">
        <v>211</v>
      </c>
      <c r="H224" s="58">
        <v>43466</v>
      </c>
      <c r="I224" s="58">
        <v>43495</v>
      </c>
      <c r="J224" s="60" t="s">
        <v>712</v>
      </c>
      <c r="K224" s="135" t="s">
        <v>369</v>
      </c>
      <c r="L224" s="128" t="s">
        <v>355</v>
      </c>
      <c r="M224" s="102" t="s">
        <v>329</v>
      </c>
      <c r="N224" s="110" t="s">
        <v>584</v>
      </c>
      <c r="O224" s="110" t="s">
        <v>584</v>
      </c>
      <c r="P224" s="117" t="str">
        <f>IFERROR((0/0),"No aplica")</f>
        <v>No aplica</v>
      </c>
      <c r="Q224" s="117">
        <f>IFERROR((0/8),"No aplica")</f>
        <v>0</v>
      </c>
      <c r="R224" s="110" t="s">
        <v>538</v>
      </c>
      <c r="S224" s="107" t="s">
        <v>796</v>
      </c>
    </row>
    <row r="225" spans="1:19" ht="75" customHeight="1" x14ac:dyDescent="0.25">
      <c r="A225" s="153"/>
      <c r="B225" s="145"/>
      <c r="C225" s="145"/>
      <c r="D225" s="145"/>
      <c r="E225" s="145"/>
      <c r="F225" s="152"/>
      <c r="G225" s="57" t="s">
        <v>212</v>
      </c>
      <c r="H225" s="58">
        <v>43525</v>
      </c>
      <c r="I225" s="58">
        <v>43585</v>
      </c>
      <c r="J225" s="60" t="s">
        <v>712</v>
      </c>
      <c r="K225" s="135"/>
      <c r="L225" s="128"/>
      <c r="M225" s="113"/>
      <c r="N225" s="111"/>
      <c r="O225" s="111"/>
      <c r="P225" s="118"/>
      <c r="Q225" s="118"/>
      <c r="R225" s="111"/>
      <c r="S225" s="108"/>
    </row>
    <row r="226" spans="1:19" ht="75" customHeight="1" x14ac:dyDescent="0.25">
      <c r="A226" s="153"/>
      <c r="B226" s="145"/>
      <c r="C226" s="145"/>
      <c r="D226" s="145"/>
      <c r="E226" s="145"/>
      <c r="F226" s="152"/>
      <c r="G226" s="57" t="s">
        <v>797</v>
      </c>
      <c r="H226" s="58">
        <v>43525</v>
      </c>
      <c r="I226" s="58">
        <v>43645</v>
      </c>
      <c r="J226" s="60" t="s">
        <v>712</v>
      </c>
      <c r="K226" s="135"/>
      <c r="L226" s="128"/>
      <c r="M226" s="113"/>
      <c r="N226" s="111"/>
      <c r="O226" s="111"/>
      <c r="P226" s="118"/>
      <c r="Q226" s="118"/>
      <c r="R226" s="111"/>
      <c r="S226" s="108"/>
    </row>
    <row r="227" spans="1:19" ht="75" customHeight="1" x14ac:dyDescent="0.25">
      <c r="A227" s="153"/>
      <c r="B227" s="145"/>
      <c r="C227" s="145"/>
      <c r="D227" s="145"/>
      <c r="E227" s="145"/>
      <c r="F227" s="152" t="s">
        <v>330</v>
      </c>
      <c r="G227" s="57" t="s">
        <v>213</v>
      </c>
      <c r="H227" s="58">
        <v>43480</v>
      </c>
      <c r="I227" s="58">
        <v>43830</v>
      </c>
      <c r="J227" s="61" t="s">
        <v>712</v>
      </c>
      <c r="K227" s="135"/>
      <c r="L227" s="128"/>
      <c r="M227" s="113"/>
      <c r="N227" s="111"/>
      <c r="O227" s="111"/>
      <c r="P227" s="118"/>
      <c r="Q227" s="118"/>
      <c r="R227" s="111"/>
      <c r="S227" s="108"/>
    </row>
    <row r="228" spans="1:19" ht="75" customHeight="1" x14ac:dyDescent="0.25">
      <c r="A228" s="153"/>
      <c r="B228" s="145"/>
      <c r="C228" s="145"/>
      <c r="D228" s="145"/>
      <c r="E228" s="145"/>
      <c r="F228" s="152"/>
      <c r="G228" s="57" t="s">
        <v>214</v>
      </c>
      <c r="H228" s="58">
        <v>43480</v>
      </c>
      <c r="I228" s="58">
        <v>43830</v>
      </c>
      <c r="J228" s="61" t="s">
        <v>712</v>
      </c>
      <c r="K228" s="135"/>
      <c r="L228" s="128"/>
      <c r="M228" s="113"/>
      <c r="N228" s="111"/>
      <c r="O228" s="111"/>
      <c r="P228" s="118"/>
      <c r="Q228" s="118"/>
      <c r="R228" s="111"/>
      <c r="S228" s="108"/>
    </row>
    <row r="229" spans="1:19" ht="75" customHeight="1" x14ac:dyDescent="0.25">
      <c r="A229" s="153"/>
      <c r="B229" s="145"/>
      <c r="C229" s="145"/>
      <c r="D229" s="145"/>
      <c r="E229" s="145"/>
      <c r="F229" s="152" t="s">
        <v>215</v>
      </c>
      <c r="G229" s="57" t="s">
        <v>216</v>
      </c>
      <c r="H229" s="58">
        <v>43480</v>
      </c>
      <c r="I229" s="58">
        <v>43830</v>
      </c>
      <c r="J229" s="61" t="s">
        <v>712</v>
      </c>
      <c r="K229" s="135"/>
      <c r="L229" s="128"/>
      <c r="M229" s="113"/>
      <c r="N229" s="111"/>
      <c r="O229" s="111"/>
      <c r="P229" s="118"/>
      <c r="Q229" s="118"/>
      <c r="R229" s="111"/>
      <c r="S229" s="108"/>
    </row>
    <row r="230" spans="1:19" ht="75" customHeight="1" x14ac:dyDescent="0.25">
      <c r="A230" s="153"/>
      <c r="B230" s="145"/>
      <c r="C230" s="145"/>
      <c r="D230" s="145"/>
      <c r="E230" s="145"/>
      <c r="F230" s="152"/>
      <c r="G230" s="57" t="s">
        <v>217</v>
      </c>
      <c r="H230" s="58">
        <v>43480</v>
      </c>
      <c r="I230" s="58">
        <v>43830</v>
      </c>
      <c r="J230" s="61" t="s">
        <v>712</v>
      </c>
      <c r="K230" s="135"/>
      <c r="L230" s="128"/>
      <c r="M230" s="103"/>
      <c r="N230" s="112"/>
      <c r="O230" s="112"/>
      <c r="P230" s="119"/>
      <c r="Q230" s="119"/>
      <c r="R230" s="112"/>
      <c r="S230" s="109"/>
    </row>
    <row r="231" spans="1:19" x14ac:dyDescent="0.25">
      <c r="A231" s="26" t="s">
        <v>449</v>
      </c>
      <c r="B231" s="7" t="s">
        <v>449</v>
      </c>
      <c r="C231" s="7"/>
      <c r="D231" s="7" t="s">
        <v>449</v>
      </c>
      <c r="E231" s="7" t="s">
        <v>449</v>
      </c>
      <c r="F231" s="7" t="s">
        <v>449</v>
      </c>
      <c r="G231" s="51" t="s">
        <v>449</v>
      </c>
      <c r="H231" s="7" t="s">
        <v>449</v>
      </c>
      <c r="I231" s="7" t="s">
        <v>449</v>
      </c>
      <c r="J231" s="22" t="s">
        <v>449</v>
      </c>
      <c r="K231" s="33" t="s">
        <v>449</v>
      </c>
      <c r="L231" s="7" t="s">
        <v>449</v>
      </c>
      <c r="M231" s="26" t="s">
        <v>449</v>
      </c>
      <c r="N231" s="7"/>
      <c r="O231" s="7"/>
      <c r="P231" s="34"/>
      <c r="Q231" s="34"/>
      <c r="R231" s="7"/>
      <c r="S231" s="31"/>
    </row>
    <row r="232" spans="1:19" ht="76.5" customHeight="1" x14ac:dyDescent="0.25">
      <c r="A232" s="141" t="s">
        <v>112</v>
      </c>
      <c r="B232" s="138" t="s">
        <v>331</v>
      </c>
      <c r="C232" s="138">
        <v>45</v>
      </c>
      <c r="D232" s="138" t="s">
        <v>441</v>
      </c>
      <c r="E232" s="138">
        <v>0</v>
      </c>
      <c r="F232" s="138" t="s">
        <v>236</v>
      </c>
      <c r="G232" s="50" t="s">
        <v>465</v>
      </c>
      <c r="H232" s="15">
        <v>43466</v>
      </c>
      <c r="I232" s="15" t="s">
        <v>94</v>
      </c>
      <c r="J232" s="42" t="s">
        <v>641</v>
      </c>
      <c r="K232" s="137" t="s">
        <v>370</v>
      </c>
      <c r="L232" s="138" t="s">
        <v>355</v>
      </c>
      <c r="M232" s="99" t="s">
        <v>248</v>
      </c>
      <c r="N232" s="93" t="s">
        <v>585</v>
      </c>
      <c r="O232" s="93" t="s">
        <v>585</v>
      </c>
      <c r="P232" s="90" t="str">
        <f>IFERROR((0/0),"No aplica")</f>
        <v>No aplica</v>
      </c>
      <c r="Q232" s="90">
        <f>IFERROR((0/3),"No aplica")</f>
        <v>0</v>
      </c>
      <c r="R232" s="93" t="s">
        <v>538</v>
      </c>
      <c r="S232" s="104" t="s">
        <v>618</v>
      </c>
    </row>
    <row r="233" spans="1:19" ht="76.5" customHeight="1" x14ac:dyDescent="0.25">
      <c r="A233" s="141"/>
      <c r="B233" s="138"/>
      <c r="C233" s="138"/>
      <c r="D233" s="138"/>
      <c r="E233" s="138"/>
      <c r="F233" s="138"/>
      <c r="G233" s="50" t="s">
        <v>6</v>
      </c>
      <c r="H233" s="15">
        <v>43525</v>
      </c>
      <c r="I233" s="15" t="s">
        <v>95</v>
      </c>
      <c r="J233" s="42" t="s">
        <v>641</v>
      </c>
      <c r="K233" s="137"/>
      <c r="L233" s="138"/>
      <c r="M233" s="100"/>
      <c r="N233" s="94"/>
      <c r="O233" s="94"/>
      <c r="P233" s="91"/>
      <c r="Q233" s="91"/>
      <c r="R233" s="94"/>
      <c r="S233" s="105"/>
    </row>
    <row r="234" spans="1:19" ht="76.5" customHeight="1" x14ac:dyDescent="0.25">
      <c r="A234" s="141"/>
      <c r="B234" s="138"/>
      <c r="C234" s="138"/>
      <c r="D234" s="138"/>
      <c r="E234" s="138"/>
      <c r="F234" s="138"/>
      <c r="G234" s="50" t="s">
        <v>96</v>
      </c>
      <c r="H234" s="15">
        <v>43647</v>
      </c>
      <c r="I234" s="15" t="s">
        <v>97</v>
      </c>
      <c r="J234" s="42" t="s">
        <v>641</v>
      </c>
      <c r="K234" s="137"/>
      <c r="L234" s="138"/>
      <c r="M234" s="100"/>
      <c r="N234" s="94"/>
      <c r="O234" s="94"/>
      <c r="P234" s="91"/>
      <c r="Q234" s="91"/>
      <c r="R234" s="94"/>
      <c r="S234" s="105"/>
    </row>
    <row r="235" spans="1:19" ht="76.5" customHeight="1" x14ac:dyDescent="0.25">
      <c r="A235" s="141"/>
      <c r="B235" s="138"/>
      <c r="C235" s="138"/>
      <c r="D235" s="138"/>
      <c r="E235" s="138"/>
      <c r="F235" s="138" t="s">
        <v>278</v>
      </c>
      <c r="G235" s="50" t="s">
        <v>98</v>
      </c>
      <c r="H235" s="15">
        <v>43466</v>
      </c>
      <c r="I235" s="15" t="s">
        <v>279</v>
      </c>
      <c r="J235" s="42" t="s">
        <v>641</v>
      </c>
      <c r="K235" s="137"/>
      <c r="L235" s="138"/>
      <c r="M235" s="100"/>
      <c r="N235" s="94"/>
      <c r="O235" s="94"/>
      <c r="P235" s="91"/>
      <c r="Q235" s="91"/>
      <c r="R235" s="94"/>
      <c r="S235" s="105"/>
    </row>
    <row r="236" spans="1:19" ht="76.5" customHeight="1" x14ac:dyDescent="0.25">
      <c r="A236" s="141"/>
      <c r="B236" s="138"/>
      <c r="C236" s="138"/>
      <c r="D236" s="138"/>
      <c r="E236" s="138"/>
      <c r="F236" s="138"/>
      <c r="G236" s="50" t="s">
        <v>496</v>
      </c>
      <c r="H236" s="15">
        <v>43525</v>
      </c>
      <c r="I236" s="15">
        <v>43555</v>
      </c>
      <c r="J236" s="42" t="s">
        <v>641</v>
      </c>
      <c r="K236" s="137"/>
      <c r="L236" s="138"/>
      <c r="M236" s="100"/>
      <c r="N236" s="94"/>
      <c r="O236" s="94"/>
      <c r="P236" s="91"/>
      <c r="Q236" s="91"/>
      <c r="R236" s="94"/>
      <c r="S236" s="105"/>
    </row>
    <row r="237" spans="1:19" ht="76.5" customHeight="1" x14ac:dyDescent="0.25">
      <c r="A237" s="141"/>
      <c r="B237" s="138"/>
      <c r="C237" s="138"/>
      <c r="D237" s="138"/>
      <c r="E237" s="138"/>
      <c r="F237" s="138"/>
      <c r="G237" s="50" t="s">
        <v>798</v>
      </c>
      <c r="H237" s="15" t="s">
        <v>280</v>
      </c>
      <c r="I237" s="15">
        <v>43585</v>
      </c>
      <c r="J237" s="42" t="s">
        <v>641</v>
      </c>
      <c r="K237" s="137"/>
      <c r="L237" s="138"/>
      <c r="M237" s="101"/>
      <c r="N237" s="95"/>
      <c r="O237" s="95"/>
      <c r="P237" s="92"/>
      <c r="Q237" s="92"/>
      <c r="R237" s="95"/>
      <c r="S237" s="106"/>
    </row>
    <row r="238" spans="1:19" ht="76.5" customHeight="1" x14ac:dyDescent="0.25">
      <c r="A238" s="141" t="s">
        <v>112</v>
      </c>
      <c r="B238" s="138" t="s">
        <v>331</v>
      </c>
      <c r="C238" s="138">
        <v>46</v>
      </c>
      <c r="D238" s="138" t="s">
        <v>7</v>
      </c>
      <c r="E238" s="138">
        <v>0</v>
      </c>
      <c r="F238" s="138" t="s">
        <v>282</v>
      </c>
      <c r="G238" s="50" t="s">
        <v>99</v>
      </c>
      <c r="H238" s="15">
        <v>43466</v>
      </c>
      <c r="I238" s="15">
        <v>43524</v>
      </c>
      <c r="J238" s="42" t="s">
        <v>641</v>
      </c>
      <c r="K238" s="137" t="s">
        <v>371</v>
      </c>
      <c r="L238" s="138" t="s">
        <v>385</v>
      </c>
      <c r="M238" s="99" t="s">
        <v>281</v>
      </c>
      <c r="N238" s="93" t="s">
        <v>586</v>
      </c>
      <c r="O238" s="93" t="s">
        <v>586</v>
      </c>
      <c r="P238" s="90" t="str">
        <f>IFERROR((0/0),"No aplica")</f>
        <v>No aplica</v>
      </c>
      <c r="Q238" s="90">
        <f>IFERROR((0/12),"No aplica")</f>
        <v>0</v>
      </c>
      <c r="R238" s="93" t="s">
        <v>538</v>
      </c>
      <c r="S238" s="104" t="s">
        <v>587</v>
      </c>
    </row>
    <row r="239" spans="1:19" ht="76.5" customHeight="1" x14ac:dyDescent="0.25">
      <c r="A239" s="141"/>
      <c r="B239" s="138"/>
      <c r="C239" s="138"/>
      <c r="D239" s="138"/>
      <c r="E239" s="138"/>
      <c r="F239" s="138"/>
      <c r="G239" s="50" t="s">
        <v>100</v>
      </c>
      <c r="H239" s="15">
        <v>43466</v>
      </c>
      <c r="I239" s="15">
        <v>43555</v>
      </c>
      <c r="J239" s="42" t="s">
        <v>641</v>
      </c>
      <c r="K239" s="137"/>
      <c r="L239" s="138"/>
      <c r="M239" s="100"/>
      <c r="N239" s="94"/>
      <c r="O239" s="94"/>
      <c r="P239" s="91"/>
      <c r="Q239" s="91"/>
      <c r="R239" s="94"/>
      <c r="S239" s="105"/>
    </row>
    <row r="240" spans="1:19" ht="76.5" customHeight="1" x14ac:dyDescent="0.25">
      <c r="A240" s="141"/>
      <c r="B240" s="138"/>
      <c r="C240" s="138"/>
      <c r="D240" s="138"/>
      <c r="E240" s="138"/>
      <c r="F240" s="138"/>
      <c r="G240" s="50" t="s">
        <v>249</v>
      </c>
      <c r="H240" s="19">
        <v>43556</v>
      </c>
      <c r="I240" s="15">
        <v>43646</v>
      </c>
      <c r="J240" s="42" t="s">
        <v>641</v>
      </c>
      <c r="K240" s="137"/>
      <c r="L240" s="138"/>
      <c r="M240" s="100"/>
      <c r="N240" s="94"/>
      <c r="O240" s="94"/>
      <c r="P240" s="91"/>
      <c r="Q240" s="91"/>
      <c r="R240" s="94"/>
      <c r="S240" s="105"/>
    </row>
    <row r="241" spans="1:19" ht="76.5" customHeight="1" x14ac:dyDescent="0.25">
      <c r="A241" s="141"/>
      <c r="B241" s="138"/>
      <c r="C241" s="138"/>
      <c r="D241" s="138"/>
      <c r="E241" s="138"/>
      <c r="F241" s="138"/>
      <c r="G241" s="50" t="s">
        <v>250</v>
      </c>
      <c r="H241" s="19">
        <v>43647</v>
      </c>
      <c r="I241" s="15">
        <v>43830</v>
      </c>
      <c r="J241" s="42" t="s">
        <v>641</v>
      </c>
      <c r="K241" s="137"/>
      <c r="L241" s="138"/>
      <c r="M241" s="100"/>
      <c r="N241" s="94"/>
      <c r="O241" s="94"/>
      <c r="P241" s="91"/>
      <c r="Q241" s="91"/>
      <c r="R241" s="94"/>
      <c r="S241" s="105"/>
    </row>
    <row r="242" spans="1:19" ht="76.5" customHeight="1" x14ac:dyDescent="0.25">
      <c r="A242" s="141"/>
      <c r="B242" s="138"/>
      <c r="C242" s="138"/>
      <c r="D242" s="138"/>
      <c r="E242" s="138"/>
      <c r="F242" s="138"/>
      <c r="G242" s="50" t="s">
        <v>442</v>
      </c>
      <c r="H242" s="19">
        <v>43709</v>
      </c>
      <c r="I242" s="15" t="s">
        <v>97</v>
      </c>
      <c r="J242" s="42" t="s">
        <v>641</v>
      </c>
      <c r="K242" s="137"/>
      <c r="L242" s="138"/>
      <c r="M242" s="101"/>
      <c r="N242" s="95"/>
      <c r="O242" s="95"/>
      <c r="P242" s="92"/>
      <c r="Q242" s="92"/>
      <c r="R242" s="95"/>
      <c r="S242" s="106"/>
    </row>
    <row r="243" spans="1:19" ht="76.5" customHeight="1" x14ac:dyDescent="0.25">
      <c r="A243" s="141" t="s">
        <v>112</v>
      </c>
      <c r="B243" s="138" t="s">
        <v>332</v>
      </c>
      <c r="C243" s="138">
        <v>47</v>
      </c>
      <c r="D243" s="138" t="s">
        <v>251</v>
      </c>
      <c r="E243" s="138">
        <v>0</v>
      </c>
      <c r="F243" s="138" t="s">
        <v>237</v>
      </c>
      <c r="G243" s="50" t="s">
        <v>466</v>
      </c>
      <c r="H243" s="15">
        <v>43466</v>
      </c>
      <c r="I243" s="15">
        <v>43555</v>
      </c>
      <c r="J243" s="42" t="s">
        <v>641</v>
      </c>
      <c r="K243" s="137" t="s">
        <v>371</v>
      </c>
      <c r="L243" s="138" t="s">
        <v>385</v>
      </c>
      <c r="M243" s="99" t="s">
        <v>252</v>
      </c>
      <c r="N243" s="93" t="s">
        <v>589</v>
      </c>
      <c r="O243" s="93" t="s">
        <v>589</v>
      </c>
      <c r="P243" s="90" t="str">
        <f>IFERROR((0/0),"No aplica")</f>
        <v>No aplica</v>
      </c>
      <c r="Q243" s="90">
        <f>IFERROR((0/3),"No aplica")</f>
        <v>0</v>
      </c>
      <c r="R243" s="93" t="s">
        <v>538</v>
      </c>
      <c r="S243" s="104" t="s">
        <v>588</v>
      </c>
    </row>
    <row r="244" spans="1:19" ht="76.5" customHeight="1" x14ac:dyDescent="0.25">
      <c r="A244" s="141"/>
      <c r="B244" s="138"/>
      <c r="C244" s="138"/>
      <c r="D244" s="138"/>
      <c r="E244" s="138"/>
      <c r="F244" s="138"/>
      <c r="G244" s="50" t="s">
        <v>6</v>
      </c>
      <c r="H244" s="15">
        <v>43525</v>
      </c>
      <c r="I244" s="15">
        <v>43646</v>
      </c>
      <c r="J244" s="42" t="s">
        <v>641</v>
      </c>
      <c r="K244" s="137"/>
      <c r="L244" s="138"/>
      <c r="M244" s="100"/>
      <c r="N244" s="94"/>
      <c r="O244" s="94"/>
      <c r="P244" s="91"/>
      <c r="Q244" s="91"/>
      <c r="R244" s="94"/>
      <c r="S244" s="105"/>
    </row>
    <row r="245" spans="1:19" ht="76.5" customHeight="1" x14ac:dyDescent="0.25">
      <c r="A245" s="141"/>
      <c r="B245" s="138"/>
      <c r="C245" s="138"/>
      <c r="D245" s="138"/>
      <c r="E245" s="138"/>
      <c r="F245" s="138"/>
      <c r="G245" s="50" t="s">
        <v>101</v>
      </c>
      <c r="H245" s="15">
        <v>43647</v>
      </c>
      <c r="I245" s="15">
        <v>43830</v>
      </c>
      <c r="J245" s="42" t="s">
        <v>641</v>
      </c>
      <c r="K245" s="137"/>
      <c r="L245" s="138"/>
      <c r="M245" s="100"/>
      <c r="N245" s="94"/>
      <c r="O245" s="94"/>
      <c r="P245" s="91"/>
      <c r="Q245" s="91"/>
      <c r="R245" s="94"/>
      <c r="S245" s="105"/>
    </row>
    <row r="246" spans="1:19" ht="76.5" customHeight="1" x14ac:dyDescent="0.25">
      <c r="A246" s="141"/>
      <c r="B246" s="138"/>
      <c r="C246" s="138"/>
      <c r="D246" s="138"/>
      <c r="E246" s="138"/>
      <c r="F246" s="138" t="s">
        <v>283</v>
      </c>
      <c r="G246" s="50" t="s">
        <v>98</v>
      </c>
      <c r="H246" s="15">
        <v>43466</v>
      </c>
      <c r="I246" s="15">
        <v>43555</v>
      </c>
      <c r="J246" s="42" t="s">
        <v>641</v>
      </c>
      <c r="K246" s="137"/>
      <c r="L246" s="138"/>
      <c r="M246" s="100"/>
      <c r="N246" s="94"/>
      <c r="O246" s="94"/>
      <c r="P246" s="91"/>
      <c r="Q246" s="91"/>
      <c r="R246" s="94"/>
      <c r="S246" s="105"/>
    </row>
    <row r="247" spans="1:19" s="11" customFormat="1" ht="76.5" customHeight="1" x14ac:dyDescent="0.25">
      <c r="A247" s="141"/>
      <c r="B247" s="138"/>
      <c r="C247" s="138"/>
      <c r="D247" s="138"/>
      <c r="E247" s="138"/>
      <c r="F247" s="138"/>
      <c r="G247" s="50" t="s">
        <v>498</v>
      </c>
      <c r="H247" s="15">
        <v>43466</v>
      </c>
      <c r="I247" s="15">
        <v>43555</v>
      </c>
      <c r="J247" s="42" t="s">
        <v>641</v>
      </c>
      <c r="K247" s="137"/>
      <c r="L247" s="138"/>
      <c r="M247" s="100"/>
      <c r="N247" s="94"/>
      <c r="O247" s="94"/>
      <c r="P247" s="91"/>
      <c r="Q247" s="91"/>
      <c r="R247" s="94"/>
      <c r="S247" s="105"/>
    </row>
    <row r="248" spans="1:19" s="11" customFormat="1" ht="76.5" customHeight="1" x14ac:dyDescent="0.25">
      <c r="A248" s="141"/>
      <c r="B248" s="138"/>
      <c r="C248" s="138"/>
      <c r="D248" s="138"/>
      <c r="E248" s="138"/>
      <c r="F248" s="138"/>
      <c r="G248" s="50" t="s">
        <v>284</v>
      </c>
      <c r="H248" s="15">
        <v>43556</v>
      </c>
      <c r="I248" s="15">
        <v>43585</v>
      </c>
      <c r="J248" s="42" t="s">
        <v>641</v>
      </c>
      <c r="K248" s="137"/>
      <c r="L248" s="138"/>
      <c r="M248" s="101"/>
      <c r="N248" s="95"/>
      <c r="O248" s="95"/>
      <c r="P248" s="92"/>
      <c r="Q248" s="92"/>
      <c r="R248" s="95"/>
      <c r="S248" s="106"/>
    </row>
    <row r="249" spans="1:19" s="11" customFormat="1" ht="76.5" customHeight="1" x14ac:dyDescent="0.25">
      <c r="A249" s="144" t="s">
        <v>112</v>
      </c>
      <c r="B249" s="152" t="s">
        <v>332</v>
      </c>
      <c r="C249" s="152">
        <v>48</v>
      </c>
      <c r="D249" s="152" t="s">
        <v>9</v>
      </c>
      <c r="E249" s="152">
        <v>0</v>
      </c>
      <c r="F249" s="152" t="s">
        <v>285</v>
      </c>
      <c r="G249" s="62" t="s">
        <v>238</v>
      </c>
      <c r="H249" s="63">
        <v>43466</v>
      </c>
      <c r="I249" s="63">
        <v>43524</v>
      </c>
      <c r="J249" s="59" t="s">
        <v>641</v>
      </c>
      <c r="K249" s="137" t="s">
        <v>371</v>
      </c>
      <c r="L249" s="138" t="s">
        <v>385</v>
      </c>
      <c r="M249" s="99" t="s">
        <v>10</v>
      </c>
      <c r="N249" s="93" t="s">
        <v>590</v>
      </c>
      <c r="O249" s="93" t="s">
        <v>590</v>
      </c>
      <c r="P249" s="90" t="str">
        <f>IFERROR((0/0),"No aplica")</f>
        <v>No aplica</v>
      </c>
      <c r="Q249" s="90">
        <f>IFERROR((0/4),"No aplica")</f>
        <v>0</v>
      </c>
      <c r="R249" s="93" t="s">
        <v>538</v>
      </c>
      <c r="S249" s="104" t="s">
        <v>591</v>
      </c>
    </row>
    <row r="250" spans="1:19" s="11" customFormat="1" ht="76.5" customHeight="1" x14ac:dyDescent="0.25">
      <c r="A250" s="144"/>
      <c r="B250" s="152"/>
      <c r="C250" s="152"/>
      <c r="D250" s="152"/>
      <c r="E250" s="152"/>
      <c r="F250" s="152"/>
      <c r="G250" s="62" t="s">
        <v>102</v>
      </c>
      <c r="H250" s="63">
        <v>43466</v>
      </c>
      <c r="I250" s="63">
        <v>43555</v>
      </c>
      <c r="J250" s="59" t="s">
        <v>641</v>
      </c>
      <c r="K250" s="137"/>
      <c r="L250" s="138"/>
      <c r="M250" s="100"/>
      <c r="N250" s="94"/>
      <c r="O250" s="94"/>
      <c r="P250" s="91"/>
      <c r="Q250" s="91"/>
      <c r="R250" s="94"/>
      <c r="S250" s="105"/>
    </row>
    <row r="251" spans="1:19" ht="76.5" customHeight="1" x14ac:dyDescent="0.25">
      <c r="A251" s="144"/>
      <c r="B251" s="152"/>
      <c r="C251" s="152"/>
      <c r="D251" s="152"/>
      <c r="E251" s="152"/>
      <c r="F251" s="152"/>
      <c r="G251" s="62" t="s">
        <v>239</v>
      </c>
      <c r="H251" s="65">
        <v>43556</v>
      </c>
      <c r="I251" s="63" t="s">
        <v>165</v>
      </c>
      <c r="J251" s="59" t="s">
        <v>641</v>
      </c>
      <c r="K251" s="137"/>
      <c r="L251" s="138"/>
      <c r="M251" s="100"/>
      <c r="N251" s="94"/>
      <c r="O251" s="94"/>
      <c r="P251" s="91"/>
      <c r="Q251" s="91"/>
      <c r="R251" s="94"/>
      <c r="S251" s="105"/>
    </row>
    <row r="252" spans="1:19" ht="76.5" customHeight="1" x14ac:dyDescent="0.25">
      <c r="A252" s="144"/>
      <c r="B252" s="152"/>
      <c r="C252" s="152"/>
      <c r="D252" s="152"/>
      <c r="E252" s="152"/>
      <c r="F252" s="152"/>
      <c r="G252" s="62" t="s">
        <v>240</v>
      </c>
      <c r="H252" s="65">
        <v>43647</v>
      </c>
      <c r="I252" s="63">
        <v>43830</v>
      </c>
      <c r="J252" s="59" t="s">
        <v>641</v>
      </c>
      <c r="K252" s="137"/>
      <c r="L252" s="138"/>
      <c r="M252" s="100"/>
      <c r="N252" s="94"/>
      <c r="O252" s="94"/>
      <c r="P252" s="91"/>
      <c r="Q252" s="91"/>
      <c r="R252" s="94"/>
      <c r="S252" s="105"/>
    </row>
    <row r="253" spans="1:19" ht="76.5" customHeight="1" x14ac:dyDescent="0.25">
      <c r="A253" s="144"/>
      <c r="B253" s="152"/>
      <c r="C253" s="152"/>
      <c r="D253" s="152"/>
      <c r="E253" s="152"/>
      <c r="F253" s="152"/>
      <c r="G253" s="62" t="s">
        <v>497</v>
      </c>
      <c r="H253" s="65">
        <v>43709</v>
      </c>
      <c r="I253" s="63">
        <v>43830</v>
      </c>
      <c r="J253" s="59" t="s">
        <v>641</v>
      </c>
      <c r="K253" s="137"/>
      <c r="L253" s="138"/>
      <c r="M253" s="100"/>
      <c r="N253" s="94"/>
      <c r="O253" s="94"/>
      <c r="P253" s="91"/>
      <c r="Q253" s="91"/>
      <c r="R253" s="94"/>
      <c r="S253" s="105"/>
    </row>
    <row r="254" spans="1:19" ht="76.5" customHeight="1" x14ac:dyDescent="0.25">
      <c r="A254" s="144"/>
      <c r="B254" s="152"/>
      <c r="C254" s="152"/>
      <c r="D254" s="152"/>
      <c r="E254" s="152"/>
      <c r="F254" s="152"/>
      <c r="G254" s="62" t="s">
        <v>103</v>
      </c>
      <c r="H254" s="65">
        <v>43709</v>
      </c>
      <c r="I254" s="63">
        <v>43830</v>
      </c>
      <c r="J254" s="59" t="s">
        <v>641</v>
      </c>
      <c r="K254" s="137"/>
      <c r="L254" s="138"/>
      <c r="M254" s="100"/>
      <c r="N254" s="94"/>
      <c r="O254" s="94"/>
      <c r="P254" s="91"/>
      <c r="Q254" s="91"/>
      <c r="R254" s="94"/>
      <c r="S254" s="105"/>
    </row>
    <row r="255" spans="1:19" ht="76.5" customHeight="1" x14ac:dyDescent="0.25">
      <c r="A255" s="144"/>
      <c r="B255" s="152"/>
      <c r="C255" s="152"/>
      <c r="D255" s="152"/>
      <c r="E255" s="152"/>
      <c r="F255" s="152"/>
      <c r="G255" s="62" t="s">
        <v>104</v>
      </c>
      <c r="H255" s="65">
        <v>43739</v>
      </c>
      <c r="I255" s="63">
        <v>43830</v>
      </c>
      <c r="J255" s="59" t="s">
        <v>641</v>
      </c>
      <c r="K255" s="137"/>
      <c r="L255" s="138"/>
      <c r="M255" s="101"/>
      <c r="N255" s="95"/>
      <c r="O255" s="95"/>
      <c r="P255" s="92"/>
      <c r="Q255" s="92"/>
      <c r="R255" s="95"/>
      <c r="S255" s="106"/>
    </row>
    <row r="256" spans="1:19" ht="76.5" customHeight="1" x14ac:dyDescent="0.25">
      <c r="A256" s="144" t="s">
        <v>110</v>
      </c>
      <c r="B256" s="152" t="s">
        <v>333</v>
      </c>
      <c r="C256" s="152">
        <v>49</v>
      </c>
      <c r="D256" s="152" t="s">
        <v>12</v>
      </c>
      <c r="E256" s="152">
        <v>0</v>
      </c>
      <c r="F256" s="152" t="s">
        <v>241</v>
      </c>
      <c r="G256" s="62" t="s">
        <v>13</v>
      </c>
      <c r="H256" s="63">
        <v>43466</v>
      </c>
      <c r="I256" s="63">
        <v>43496</v>
      </c>
      <c r="J256" s="59" t="s">
        <v>641</v>
      </c>
      <c r="K256" s="137" t="s">
        <v>372</v>
      </c>
      <c r="L256" s="138" t="s">
        <v>385</v>
      </c>
      <c r="M256" s="99" t="s">
        <v>11</v>
      </c>
      <c r="N256" s="93" t="s">
        <v>592</v>
      </c>
      <c r="O256" s="93" t="s">
        <v>592</v>
      </c>
      <c r="P256" s="90" t="str">
        <f>IFERROR((0%/0%),"No aplica")</f>
        <v>No aplica</v>
      </c>
      <c r="Q256" s="90">
        <f>IFERROR((0%/100%),"No aplica")</f>
        <v>0</v>
      </c>
      <c r="R256" s="93" t="s">
        <v>538</v>
      </c>
      <c r="S256" s="104" t="s">
        <v>633</v>
      </c>
    </row>
    <row r="257" spans="1:19" ht="76.5" customHeight="1" x14ac:dyDescent="0.25">
      <c r="A257" s="144"/>
      <c r="B257" s="152"/>
      <c r="C257" s="152"/>
      <c r="D257" s="152"/>
      <c r="E257" s="152"/>
      <c r="F257" s="152"/>
      <c r="G257" s="62" t="s">
        <v>799</v>
      </c>
      <c r="H257" s="63">
        <v>43497</v>
      </c>
      <c r="I257" s="63">
        <v>43524</v>
      </c>
      <c r="J257" s="59" t="s">
        <v>641</v>
      </c>
      <c r="K257" s="137"/>
      <c r="L257" s="138"/>
      <c r="M257" s="100"/>
      <c r="N257" s="94"/>
      <c r="O257" s="94"/>
      <c r="P257" s="91"/>
      <c r="Q257" s="91"/>
      <c r="R257" s="94"/>
      <c r="S257" s="105"/>
    </row>
    <row r="258" spans="1:19" ht="76.5" customHeight="1" x14ac:dyDescent="0.25">
      <c r="A258" s="144"/>
      <c r="B258" s="152"/>
      <c r="C258" s="152"/>
      <c r="D258" s="152"/>
      <c r="E258" s="152"/>
      <c r="F258" s="152"/>
      <c r="G258" s="62" t="s">
        <v>800</v>
      </c>
      <c r="H258" s="63">
        <v>43525</v>
      </c>
      <c r="I258" s="63">
        <v>43616</v>
      </c>
      <c r="J258" s="59" t="s">
        <v>641</v>
      </c>
      <c r="K258" s="137"/>
      <c r="L258" s="138"/>
      <c r="M258" s="100"/>
      <c r="N258" s="94"/>
      <c r="O258" s="94"/>
      <c r="P258" s="91"/>
      <c r="Q258" s="91"/>
      <c r="R258" s="94"/>
      <c r="S258" s="105"/>
    </row>
    <row r="259" spans="1:19" ht="76.5" customHeight="1" x14ac:dyDescent="0.25">
      <c r="A259" s="144"/>
      <c r="B259" s="152"/>
      <c r="C259" s="152"/>
      <c r="D259" s="152"/>
      <c r="E259" s="152"/>
      <c r="F259" s="152"/>
      <c r="G259" s="62" t="s">
        <v>105</v>
      </c>
      <c r="H259" s="63">
        <v>43466</v>
      </c>
      <c r="I259" s="63">
        <v>43830</v>
      </c>
      <c r="J259" s="59" t="s">
        <v>641</v>
      </c>
      <c r="K259" s="137"/>
      <c r="L259" s="138"/>
      <c r="M259" s="100"/>
      <c r="N259" s="94"/>
      <c r="O259" s="94"/>
      <c r="P259" s="91"/>
      <c r="Q259" s="91"/>
      <c r="R259" s="94"/>
      <c r="S259" s="105"/>
    </row>
    <row r="260" spans="1:19" ht="76.5" customHeight="1" x14ac:dyDescent="0.25">
      <c r="A260" s="144"/>
      <c r="B260" s="152"/>
      <c r="C260" s="152"/>
      <c r="D260" s="152"/>
      <c r="E260" s="152"/>
      <c r="F260" s="152" t="s">
        <v>14</v>
      </c>
      <c r="G260" s="62" t="s">
        <v>106</v>
      </c>
      <c r="H260" s="63">
        <v>43497</v>
      </c>
      <c r="I260" s="63">
        <v>43646</v>
      </c>
      <c r="J260" s="66" t="s">
        <v>641</v>
      </c>
      <c r="K260" s="137"/>
      <c r="L260" s="138"/>
      <c r="M260" s="100"/>
      <c r="N260" s="94"/>
      <c r="O260" s="94"/>
      <c r="P260" s="91"/>
      <c r="Q260" s="91"/>
      <c r="R260" s="94"/>
      <c r="S260" s="105"/>
    </row>
    <row r="261" spans="1:19" ht="76.5" customHeight="1" x14ac:dyDescent="0.25">
      <c r="A261" s="144"/>
      <c r="B261" s="152"/>
      <c r="C261" s="152"/>
      <c r="D261" s="152"/>
      <c r="E261" s="152"/>
      <c r="F261" s="152"/>
      <c r="G261" s="62" t="s">
        <v>107</v>
      </c>
      <c r="H261" s="63">
        <v>43647</v>
      </c>
      <c r="I261" s="63">
        <v>43830</v>
      </c>
      <c r="J261" s="66" t="s">
        <v>641</v>
      </c>
      <c r="K261" s="137"/>
      <c r="L261" s="138"/>
      <c r="M261" s="100"/>
      <c r="N261" s="94"/>
      <c r="O261" s="94"/>
      <c r="P261" s="91"/>
      <c r="Q261" s="91"/>
      <c r="R261" s="94"/>
      <c r="S261" s="105"/>
    </row>
    <row r="262" spans="1:19" ht="76.5" customHeight="1" x14ac:dyDescent="0.25">
      <c r="A262" s="144"/>
      <c r="B262" s="152"/>
      <c r="C262" s="152"/>
      <c r="D262" s="152"/>
      <c r="E262" s="152"/>
      <c r="F262" s="152"/>
      <c r="G262" s="62" t="s">
        <v>108</v>
      </c>
      <c r="H262" s="63">
        <v>43739</v>
      </c>
      <c r="I262" s="63">
        <v>43830</v>
      </c>
      <c r="J262" s="59" t="s">
        <v>641</v>
      </c>
      <c r="K262" s="137"/>
      <c r="L262" s="138"/>
      <c r="M262" s="101"/>
      <c r="N262" s="95"/>
      <c r="O262" s="95"/>
      <c r="P262" s="92"/>
      <c r="Q262" s="92"/>
      <c r="R262" s="95"/>
      <c r="S262" s="106"/>
    </row>
    <row r="263" spans="1:19" ht="76.5" customHeight="1" x14ac:dyDescent="0.25">
      <c r="A263" s="141" t="s">
        <v>110</v>
      </c>
      <c r="B263" s="138" t="s">
        <v>334</v>
      </c>
      <c r="C263" s="128">
        <v>50</v>
      </c>
      <c r="D263" s="128" t="s">
        <v>109</v>
      </c>
      <c r="E263" s="151">
        <v>0</v>
      </c>
      <c r="F263" s="138" t="s">
        <v>499</v>
      </c>
      <c r="G263" s="50" t="s">
        <v>501</v>
      </c>
      <c r="H263" s="15">
        <v>43466</v>
      </c>
      <c r="I263" s="15">
        <v>43497</v>
      </c>
      <c r="J263" s="42" t="s">
        <v>641</v>
      </c>
      <c r="K263" s="137" t="s">
        <v>372</v>
      </c>
      <c r="L263" s="138" t="s">
        <v>385</v>
      </c>
      <c r="M263" s="99" t="s">
        <v>398</v>
      </c>
      <c r="N263" s="93" t="s">
        <v>593</v>
      </c>
      <c r="O263" s="93" t="s">
        <v>593</v>
      </c>
      <c r="P263" s="90" t="str">
        <f>IFERROR((0/0),"No aplica")</f>
        <v>No aplica</v>
      </c>
      <c r="Q263" s="90">
        <f>IFERROR((0/1),"No aplica")</f>
        <v>0</v>
      </c>
      <c r="R263" s="93" t="s">
        <v>538</v>
      </c>
      <c r="S263" s="104" t="s">
        <v>634</v>
      </c>
    </row>
    <row r="264" spans="1:19" ht="76.5" customHeight="1" x14ac:dyDescent="0.25">
      <c r="A264" s="141"/>
      <c r="B264" s="138"/>
      <c r="C264" s="128"/>
      <c r="D264" s="128"/>
      <c r="E264" s="151"/>
      <c r="F264" s="138"/>
      <c r="G264" s="50" t="s">
        <v>502</v>
      </c>
      <c r="H264" s="15">
        <v>43586</v>
      </c>
      <c r="I264" s="15">
        <v>43769</v>
      </c>
      <c r="J264" s="42" t="s">
        <v>641</v>
      </c>
      <c r="K264" s="137"/>
      <c r="L264" s="138"/>
      <c r="M264" s="100"/>
      <c r="N264" s="94"/>
      <c r="O264" s="94"/>
      <c r="P264" s="91"/>
      <c r="Q264" s="91"/>
      <c r="R264" s="94"/>
      <c r="S264" s="105"/>
    </row>
    <row r="265" spans="1:19" ht="76.5" customHeight="1" x14ac:dyDescent="0.25">
      <c r="A265" s="141"/>
      <c r="B265" s="138"/>
      <c r="C265" s="128"/>
      <c r="D265" s="128"/>
      <c r="E265" s="151"/>
      <c r="F265" s="138"/>
      <c r="G265" s="50" t="s">
        <v>286</v>
      </c>
      <c r="H265" s="15">
        <v>43647</v>
      </c>
      <c r="I265" s="15">
        <v>43830</v>
      </c>
      <c r="J265" s="42" t="s">
        <v>641</v>
      </c>
      <c r="K265" s="137"/>
      <c r="L265" s="138"/>
      <c r="M265" s="100"/>
      <c r="N265" s="94"/>
      <c r="O265" s="94"/>
      <c r="P265" s="91"/>
      <c r="Q265" s="91"/>
      <c r="R265" s="94"/>
      <c r="S265" s="105"/>
    </row>
    <row r="266" spans="1:19" ht="76.5" customHeight="1" x14ac:dyDescent="0.25">
      <c r="A266" s="141"/>
      <c r="B266" s="138"/>
      <c r="C266" s="128"/>
      <c r="D266" s="128"/>
      <c r="E266" s="151"/>
      <c r="F266" s="138"/>
      <c r="G266" s="50" t="s">
        <v>287</v>
      </c>
      <c r="H266" s="15">
        <v>43739</v>
      </c>
      <c r="I266" s="15">
        <v>43830</v>
      </c>
      <c r="J266" s="42" t="s">
        <v>641</v>
      </c>
      <c r="K266" s="137"/>
      <c r="L266" s="138"/>
      <c r="M266" s="100"/>
      <c r="N266" s="94"/>
      <c r="O266" s="94"/>
      <c r="P266" s="91"/>
      <c r="Q266" s="91"/>
      <c r="R266" s="94"/>
      <c r="S266" s="105"/>
    </row>
    <row r="267" spans="1:19" ht="76.5" customHeight="1" x14ac:dyDescent="0.25">
      <c r="A267" s="141"/>
      <c r="B267" s="138"/>
      <c r="C267" s="128"/>
      <c r="D267" s="128"/>
      <c r="E267" s="151"/>
      <c r="F267" s="138"/>
      <c r="G267" s="50" t="s">
        <v>523</v>
      </c>
      <c r="H267" s="15">
        <v>43617</v>
      </c>
      <c r="I267" s="15">
        <v>43830</v>
      </c>
      <c r="J267" s="42" t="s">
        <v>641</v>
      </c>
      <c r="K267" s="137"/>
      <c r="L267" s="138"/>
      <c r="M267" s="101"/>
      <c r="N267" s="95"/>
      <c r="O267" s="95"/>
      <c r="P267" s="92"/>
      <c r="Q267" s="92"/>
      <c r="R267" s="95"/>
      <c r="S267" s="106"/>
    </row>
    <row r="268" spans="1:19" x14ac:dyDescent="0.25">
      <c r="A268" s="26" t="s">
        <v>449</v>
      </c>
      <c r="B268" s="7" t="s">
        <v>449</v>
      </c>
      <c r="C268" s="7"/>
      <c r="D268" s="7" t="s">
        <v>449</v>
      </c>
      <c r="E268" s="7" t="s">
        <v>449</v>
      </c>
      <c r="F268" s="7" t="s">
        <v>449</v>
      </c>
      <c r="G268" s="51" t="s">
        <v>449</v>
      </c>
      <c r="H268" s="7" t="s">
        <v>449</v>
      </c>
      <c r="I268" s="7" t="s">
        <v>449</v>
      </c>
      <c r="J268" s="22" t="s">
        <v>449</v>
      </c>
      <c r="K268" s="33" t="s">
        <v>449</v>
      </c>
      <c r="L268" s="7" t="s">
        <v>449</v>
      </c>
      <c r="M268" s="26" t="s">
        <v>449</v>
      </c>
      <c r="N268" s="7"/>
      <c r="O268" s="7"/>
      <c r="P268" s="34"/>
      <c r="Q268" s="34"/>
      <c r="R268" s="7"/>
      <c r="S268" s="31"/>
    </row>
    <row r="269" spans="1:19" ht="64.5" customHeight="1" x14ac:dyDescent="0.25">
      <c r="A269" s="141" t="s">
        <v>113</v>
      </c>
      <c r="B269" s="138" t="s">
        <v>420</v>
      </c>
      <c r="C269" s="128">
        <v>51</v>
      </c>
      <c r="D269" s="128" t="s">
        <v>703</v>
      </c>
      <c r="E269" s="138" t="s">
        <v>416</v>
      </c>
      <c r="F269" s="138" t="s">
        <v>507</v>
      </c>
      <c r="G269" s="49" t="s">
        <v>422</v>
      </c>
      <c r="H269" s="15">
        <v>43473</v>
      </c>
      <c r="I269" s="15">
        <v>43585</v>
      </c>
      <c r="J269" s="42" t="s">
        <v>410</v>
      </c>
      <c r="K269" s="149" t="s">
        <v>367</v>
      </c>
      <c r="L269" s="150" t="s">
        <v>487</v>
      </c>
      <c r="M269" s="102" t="s">
        <v>705</v>
      </c>
      <c r="N269" s="110" t="s">
        <v>706</v>
      </c>
      <c r="O269" s="110" t="s">
        <v>707</v>
      </c>
      <c r="P269" s="117">
        <f>IFERROR((268/160),"No aplica")</f>
        <v>1.675</v>
      </c>
      <c r="Q269" s="117">
        <f>IFERROR((268/2500),"No aplica")</f>
        <v>0.1072</v>
      </c>
      <c r="R269" s="110" t="s">
        <v>539</v>
      </c>
      <c r="S269" s="107" t="s">
        <v>619</v>
      </c>
    </row>
    <row r="270" spans="1:19" ht="64.5" customHeight="1" x14ac:dyDescent="0.25">
      <c r="A270" s="141"/>
      <c r="B270" s="138"/>
      <c r="C270" s="128"/>
      <c r="D270" s="128"/>
      <c r="E270" s="138"/>
      <c r="F270" s="138"/>
      <c r="G270" s="49" t="s">
        <v>801</v>
      </c>
      <c r="H270" s="15">
        <v>43556</v>
      </c>
      <c r="I270" s="15">
        <v>43830</v>
      </c>
      <c r="J270" s="42" t="s">
        <v>410</v>
      </c>
      <c r="K270" s="149"/>
      <c r="L270" s="150"/>
      <c r="M270" s="113"/>
      <c r="N270" s="111"/>
      <c r="O270" s="111"/>
      <c r="P270" s="118"/>
      <c r="Q270" s="118"/>
      <c r="R270" s="111"/>
      <c r="S270" s="108"/>
    </row>
    <row r="271" spans="1:19" ht="64.5" customHeight="1" x14ac:dyDescent="0.25">
      <c r="A271" s="141"/>
      <c r="B271" s="138"/>
      <c r="C271" s="128"/>
      <c r="D271" s="128"/>
      <c r="E271" s="138"/>
      <c r="F271" s="138"/>
      <c r="G271" s="49" t="s">
        <v>488</v>
      </c>
      <c r="H271" s="15">
        <v>43556</v>
      </c>
      <c r="I271" s="15">
        <v>43830</v>
      </c>
      <c r="J271" s="42" t="s">
        <v>410</v>
      </c>
      <c r="K271" s="149"/>
      <c r="L271" s="150"/>
      <c r="M271" s="113"/>
      <c r="N271" s="111"/>
      <c r="O271" s="111"/>
      <c r="P271" s="118"/>
      <c r="Q271" s="118"/>
      <c r="R271" s="111"/>
      <c r="S271" s="108"/>
    </row>
    <row r="272" spans="1:19" ht="64.5" customHeight="1" x14ac:dyDescent="0.25">
      <c r="A272" s="141"/>
      <c r="B272" s="138"/>
      <c r="C272" s="128"/>
      <c r="D272" s="128"/>
      <c r="E272" s="138"/>
      <c r="F272" s="138"/>
      <c r="G272" s="49" t="s">
        <v>504</v>
      </c>
      <c r="H272" s="15">
        <v>43556</v>
      </c>
      <c r="I272" s="15" t="s">
        <v>421</v>
      </c>
      <c r="J272" s="42" t="s">
        <v>410</v>
      </c>
      <c r="K272" s="149"/>
      <c r="L272" s="150"/>
      <c r="M272" s="113"/>
      <c r="N272" s="111"/>
      <c r="O272" s="111"/>
      <c r="P272" s="118"/>
      <c r="Q272" s="118"/>
      <c r="R272" s="111"/>
      <c r="S272" s="108"/>
    </row>
    <row r="273" spans="1:19" ht="64.5" customHeight="1" x14ac:dyDescent="0.25">
      <c r="A273" s="141"/>
      <c r="B273" s="138"/>
      <c r="C273" s="128"/>
      <c r="D273" s="128"/>
      <c r="E273" s="138"/>
      <c r="F273" s="138"/>
      <c r="G273" s="49" t="s">
        <v>505</v>
      </c>
      <c r="H273" s="15">
        <v>43770</v>
      </c>
      <c r="I273" s="15">
        <v>43830</v>
      </c>
      <c r="J273" s="42" t="s">
        <v>410</v>
      </c>
      <c r="K273" s="149"/>
      <c r="L273" s="150"/>
      <c r="M273" s="113"/>
      <c r="N273" s="111"/>
      <c r="O273" s="111"/>
      <c r="P273" s="118"/>
      <c r="Q273" s="118"/>
      <c r="R273" s="111"/>
      <c r="S273" s="108"/>
    </row>
    <row r="274" spans="1:19" ht="64.5" customHeight="1" x14ac:dyDescent="0.25">
      <c r="A274" s="141"/>
      <c r="B274" s="138"/>
      <c r="C274" s="128"/>
      <c r="D274" s="128"/>
      <c r="E274" s="138"/>
      <c r="F274" s="138"/>
      <c r="G274" s="49" t="s">
        <v>704</v>
      </c>
      <c r="H274" s="15">
        <v>43647</v>
      </c>
      <c r="I274" s="15">
        <v>43830</v>
      </c>
      <c r="J274" s="42" t="s">
        <v>410</v>
      </c>
      <c r="K274" s="149"/>
      <c r="L274" s="150"/>
      <c r="M274" s="103"/>
      <c r="N274" s="112"/>
      <c r="O274" s="112"/>
      <c r="P274" s="119"/>
      <c r="Q274" s="119"/>
      <c r="R274" s="112"/>
      <c r="S274" s="109"/>
    </row>
    <row r="275" spans="1:19" ht="54.75" customHeight="1" x14ac:dyDescent="0.25">
      <c r="A275" s="144" t="s">
        <v>113</v>
      </c>
      <c r="B275" s="145" t="s">
        <v>534</v>
      </c>
      <c r="C275" s="145">
        <v>52</v>
      </c>
      <c r="D275" s="145" t="s">
        <v>443</v>
      </c>
      <c r="E275" s="145">
        <v>0</v>
      </c>
      <c r="F275" s="145" t="s">
        <v>166</v>
      </c>
      <c r="G275" s="57" t="s">
        <v>167</v>
      </c>
      <c r="H275" s="63">
        <v>43473</v>
      </c>
      <c r="I275" s="63">
        <v>43769</v>
      </c>
      <c r="J275" s="59" t="s">
        <v>410</v>
      </c>
      <c r="K275" s="146" t="s">
        <v>373</v>
      </c>
      <c r="L275" s="143" t="s">
        <v>350</v>
      </c>
      <c r="M275" s="102" t="s">
        <v>423</v>
      </c>
      <c r="N275" s="110" t="s">
        <v>594</v>
      </c>
      <c r="O275" s="110" t="s">
        <v>594</v>
      </c>
      <c r="P275" s="117" t="str">
        <f>IFERROR((0/0),"No aplica")</f>
        <v>No aplica</v>
      </c>
      <c r="Q275" s="117">
        <f>IFERROR((0/4),"No aplica")</f>
        <v>0</v>
      </c>
      <c r="R275" s="110" t="s">
        <v>538</v>
      </c>
      <c r="S275" s="107" t="s">
        <v>620</v>
      </c>
    </row>
    <row r="276" spans="1:19" ht="68.25" customHeight="1" x14ac:dyDescent="0.25">
      <c r="A276" s="144"/>
      <c r="B276" s="145"/>
      <c r="C276" s="145"/>
      <c r="D276" s="145"/>
      <c r="E276" s="145"/>
      <c r="F276" s="145"/>
      <c r="G276" s="57" t="s">
        <v>802</v>
      </c>
      <c r="H276" s="63">
        <v>43647</v>
      </c>
      <c r="I276" s="63">
        <v>43830</v>
      </c>
      <c r="J276" s="59" t="s">
        <v>410</v>
      </c>
      <c r="K276" s="147"/>
      <c r="L276" s="148"/>
      <c r="M276" s="103"/>
      <c r="N276" s="112"/>
      <c r="O276" s="112"/>
      <c r="P276" s="119"/>
      <c r="Q276" s="119"/>
      <c r="R276" s="112"/>
      <c r="S276" s="109"/>
    </row>
    <row r="277" spans="1:19" ht="47.25" customHeight="1" x14ac:dyDescent="0.25">
      <c r="A277" s="144" t="s">
        <v>113</v>
      </c>
      <c r="B277" s="145" t="s">
        <v>533</v>
      </c>
      <c r="C277" s="145">
        <v>53</v>
      </c>
      <c r="D277" s="145" t="s">
        <v>855</v>
      </c>
      <c r="E277" s="145">
        <v>0</v>
      </c>
      <c r="F277" s="145" t="s">
        <v>168</v>
      </c>
      <c r="G277" s="57" t="s">
        <v>169</v>
      </c>
      <c r="H277" s="63">
        <v>43473</v>
      </c>
      <c r="I277" s="63">
        <v>43769</v>
      </c>
      <c r="J277" s="59" t="s">
        <v>410</v>
      </c>
      <c r="K277" s="149" t="s">
        <v>373</v>
      </c>
      <c r="L277" s="150" t="s">
        <v>350</v>
      </c>
      <c r="M277" s="102" t="s">
        <v>803</v>
      </c>
      <c r="N277" s="110" t="s">
        <v>595</v>
      </c>
      <c r="O277" s="110" t="s">
        <v>595</v>
      </c>
      <c r="P277" s="117" t="str">
        <f>IFERROR((0/0),"No aplica")</f>
        <v>No aplica</v>
      </c>
      <c r="Q277" s="117">
        <f>IFERROR((0/4),"No aplica")</f>
        <v>0</v>
      </c>
      <c r="R277" s="110" t="s">
        <v>538</v>
      </c>
      <c r="S277" s="107" t="s">
        <v>635</v>
      </c>
    </row>
    <row r="278" spans="1:19" ht="105" customHeight="1" x14ac:dyDescent="0.25">
      <c r="A278" s="144"/>
      <c r="B278" s="145"/>
      <c r="C278" s="145"/>
      <c r="D278" s="145"/>
      <c r="E278" s="145"/>
      <c r="F278" s="145"/>
      <c r="G278" s="57" t="s">
        <v>804</v>
      </c>
      <c r="H278" s="63">
        <v>43739</v>
      </c>
      <c r="I278" s="63">
        <v>43830</v>
      </c>
      <c r="J278" s="59" t="s">
        <v>410</v>
      </c>
      <c r="K278" s="149"/>
      <c r="L278" s="150"/>
      <c r="M278" s="103"/>
      <c r="N278" s="112"/>
      <c r="O278" s="112"/>
      <c r="P278" s="119"/>
      <c r="Q278" s="119"/>
      <c r="R278" s="112"/>
      <c r="S278" s="109"/>
    </row>
    <row r="279" spans="1:19" ht="123" customHeight="1" x14ac:dyDescent="0.25">
      <c r="A279" s="141" t="s">
        <v>113</v>
      </c>
      <c r="B279" s="128" t="s">
        <v>815</v>
      </c>
      <c r="C279" s="128">
        <v>54</v>
      </c>
      <c r="D279" s="128" t="s">
        <v>347</v>
      </c>
      <c r="E279" s="128">
        <v>0</v>
      </c>
      <c r="F279" s="128" t="s">
        <v>506</v>
      </c>
      <c r="G279" s="49" t="s">
        <v>805</v>
      </c>
      <c r="H279" s="15">
        <v>43525</v>
      </c>
      <c r="I279" s="15">
        <v>43830</v>
      </c>
      <c r="J279" s="42" t="s">
        <v>410</v>
      </c>
      <c r="K279" s="146" t="s">
        <v>365</v>
      </c>
      <c r="L279" s="143" t="s">
        <v>385</v>
      </c>
      <c r="M279" s="102" t="s">
        <v>806</v>
      </c>
      <c r="N279" s="110" t="s">
        <v>807</v>
      </c>
      <c r="O279" s="110" t="s">
        <v>807</v>
      </c>
      <c r="P279" s="117" t="str">
        <f>IFERROR((0/0),"No aplica")</f>
        <v>No aplica</v>
      </c>
      <c r="Q279" s="117">
        <f>IFERROR((0/5),"No aplica")</f>
        <v>0</v>
      </c>
      <c r="R279" s="110" t="s">
        <v>538</v>
      </c>
      <c r="S279" s="107" t="s">
        <v>808</v>
      </c>
    </row>
    <row r="280" spans="1:19" ht="123" customHeight="1" x14ac:dyDescent="0.25">
      <c r="A280" s="141"/>
      <c r="B280" s="128"/>
      <c r="C280" s="128"/>
      <c r="D280" s="128"/>
      <c r="E280" s="128"/>
      <c r="F280" s="128"/>
      <c r="G280" s="49" t="s">
        <v>809</v>
      </c>
      <c r="H280" s="15">
        <v>43556</v>
      </c>
      <c r="I280" s="15">
        <v>43830</v>
      </c>
      <c r="J280" s="42" t="s">
        <v>410</v>
      </c>
      <c r="K280" s="147"/>
      <c r="L280" s="148"/>
      <c r="M280" s="103"/>
      <c r="N280" s="112"/>
      <c r="O280" s="112"/>
      <c r="P280" s="119"/>
      <c r="Q280" s="119"/>
      <c r="R280" s="112"/>
      <c r="S280" s="109"/>
    </row>
    <row r="281" spans="1:19" ht="97.5" customHeight="1" x14ac:dyDescent="0.25">
      <c r="A281" s="141" t="s">
        <v>113</v>
      </c>
      <c r="B281" s="128" t="s">
        <v>810</v>
      </c>
      <c r="C281" s="128">
        <v>55</v>
      </c>
      <c r="D281" s="128" t="s">
        <v>856</v>
      </c>
      <c r="E281" s="128">
        <v>0</v>
      </c>
      <c r="F281" s="128" t="s">
        <v>451</v>
      </c>
      <c r="G281" s="49" t="s">
        <v>426</v>
      </c>
      <c r="H281" s="15">
        <v>43504</v>
      </c>
      <c r="I281" s="15">
        <v>43708</v>
      </c>
      <c r="J281" s="42" t="s">
        <v>410</v>
      </c>
      <c r="K281" s="142" t="s">
        <v>367</v>
      </c>
      <c r="L281" s="143" t="s">
        <v>487</v>
      </c>
      <c r="M281" s="99" t="s">
        <v>424</v>
      </c>
      <c r="N281" s="93" t="s">
        <v>596</v>
      </c>
      <c r="O281" s="93" t="s">
        <v>596</v>
      </c>
      <c r="P281" s="90" t="str">
        <f>IFERROR((0/0),"No aplica")</f>
        <v>No aplica</v>
      </c>
      <c r="Q281" s="90">
        <f>IFERROR((0/5),"No aplica")</f>
        <v>0</v>
      </c>
      <c r="R281" s="93" t="s">
        <v>538</v>
      </c>
      <c r="S281" s="104" t="s">
        <v>597</v>
      </c>
    </row>
    <row r="282" spans="1:19" ht="97.5" customHeight="1" x14ac:dyDescent="0.25">
      <c r="A282" s="141"/>
      <c r="B282" s="128"/>
      <c r="C282" s="128"/>
      <c r="D282" s="128"/>
      <c r="E282" s="128"/>
      <c r="F282" s="128"/>
      <c r="G282" s="49" t="s">
        <v>427</v>
      </c>
      <c r="H282" s="15">
        <v>43586</v>
      </c>
      <c r="I282" s="15">
        <v>43830</v>
      </c>
      <c r="J282" s="42" t="s">
        <v>410</v>
      </c>
      <c r="K282" s="142"/>
      <c r="L282" s="143"/>
      <c r="M282" s="100"/>
      <c r="N282" s="94"/>
      <c r="O282" s="94"/>
      <c r="P282" s="91"/>
      <c r="Q282" s="91"/>
      <c r="R282" s="94"/>
      <c r="S282" s="105"/>
    </row>
    <row r="283" spans="1:19" ht="97.5" customHeight="1" x14ac:dyDescent="0.25">
      <c r="A283" s="141"/>
      <c r="B283" s="128"/>
      <c r="C283" s="128"/>
      <c r="D283" s="128"/>
      <c r="E283" s="128"/>
      <c r="F283" s="128"/>
      <c r="G283" s="49" t="s">
        <v>425</v>
      </c>
      <c r="H283" s="15">
        <v>43556</v>
      </c>
      <c r="I283" s="15">
        <v>43677</v>
      </c>
      <c r="J283" s="42" t="s">
        <v>410</v>
      </c>
      <c r="K283" s="142"/>
      <c r="L283" s="143"/>
      <c r="M283" s="100"/>
      <c r="N283" s="94"/>
      <c r="O283" s="94"/>
      <c r="P283" s="91"/>
      <c r="Q283" s="91"/>
      <c r="R283" s="94"/>
      <c r="S283" s="105"/>
    </row>
    <row r="284" spans="1:19" ht="97.5" customHeight="1" x14ac:dyDescent="0.25">
      <c r="A284" s="141"/>
      <c r="B284" s="128"/>
      <c r="C284" s="128"/>
      <c r="D284" s="128"/>
      <c r="E284" s="128"/>
      <c r="F284" s="128"/>
      <c r="G284" s="49" t="s">
        <v>303</v>
      </c>
      <c r="H284" s="15">
        <v>43739</v>
      </c>
      <c r="I284" s="15">
        <v>43830</v>
      </c>
      <c r="J284" s="42" t="s">
        <v>410</v>
      </c>
      <c r="K284" s="142"/>
      <c r="L284" s="143"/>
      <c r="M284" s="101"/>
      <c r="N284" s="95"/>
      <c r="O284" s="95"/>
      <c r="P284" s="92"/>
      <c r="Q284" s="92"/>
      <c r="R284" s="95"/>
      <c r="S284" s="106"/>
    </row>
    <row r="285" spans="1:19" ht="54" customHeight="1" x14ac:dyDescent="0.25">
      <c r="A285" s="141" t="s">
        <v>113</v>
      </c>
      <c r="B285" s="138" t="s">
        <v>810</v>
      </c>
      <c r="C285" s="138">
        <v>56</v>
      </c>
      <c r="D285" s="138" t="s">
        <v>857</v>
      </c>
      <c r="E285" s="138">
        <v>0</v>
      </c>
      <c r="F285" s="138" t="s">
        <v>428</v>
      </c>
      <c r="G285" s="50" t="s">
        <v>429</v>
      </c>
      <c r="H285" s="15">
        <v>43473</v>
      </c>
      <c r="I285" s="15">
        <v>43830</v>
      </c>
      <c r="J285" s="42" t="s">
        <v>410</v>
      </c>
      <c r="K285" s="142" t="s">
        <v>367</v>
      </c>
      <c r="L285" s="143" t="s">
        <v>487</v>
      </c>
      <c r="M285" s="99" t="s">
        <v>708</v>
      </c>
      <c r="N285" s="93" t="s">
        <v>651</v>
      </c>
      <c r="O285" s="93" t="s">
        <v>598</v>
      </c>
      <c r="P285" s="90">
        <f>IFERROR((22/20),"No aplica")</f>
        <v>1.1000000000000001</v>
      </c>
      <c r="Q285" s="90">
        <f>IFERROR((22/40),"No aplica")</f>
        <v>0.55000000000000004</v>
      </c>
      <c r="R285" s="93" t="s">
        <v>539</v>
      </c>
      <c r="S285" s="104" t="s">
        <v>599</v>
      </c>
    </row>
    <row r="286" spans="1:19" ht="54" customHeight="1" x14ac:dyDescent="0.25">
      <c r="A286" s="141"/>
      <c r="B286" s="138"/>
      <c r="C286" s="138"/>
      <c r="D286" s="138"/>
      <c r="E286" s="138"/>
      <c r="F286" s="138"/>
      <c r="G286" s="50" t="s">
        <v>430</v>
      </c>
      <c r="H286" s="15">
        <v>43475</v>
      </c>
      <c r="I286" s="15">
        <v>43830</v>
      </c>
      <c r="J286" s="42" t="s">
        <v>410</v>
      </c>
      <c r="K286" s="142"/>
      <c r="L286" s="143"/>
      <c r="M286" s="100"/>
      <c r="N286" s="94"/>
      <c r="O286" s="94"/>
      <c r="P286" s="91"/>
      <c r="Q286" s="91"/>
      <c r="R286" s="94"/>
      <c r="S286" s="105"/>
    </row>
    <row r="287" spans="1:19" ht="54" customHeight="1" x14ac:dyDescent="0.25">
      <c r="A287" s="141"/>
      <c r="B287" s="138"/>
      <c r="C287" s="138"/>
      <c r="D287" s="138"/>
      <c r="E287" s="138"/>
      <c r="F287" s="138"/>
      <c r="G287" s="50" t="s">
        <v>431</v>
      </c>
      <c r="H287" s="15">
        <v>43475</v>
      </c>
      <c r="I287" s="15">
        <v>43830</v>
      </c>
      <c r="J287" s="42" t="s">
        <v>410</v>
      </c>
      <c r="K287" s="142"/>
      <c r="L287" s="143"/>
      <c r="M287" s="101"/>
      <c r="N287" s="95"/>
      <c r="O287" s="95"/>
      <c r="P287" s="92"/>
      <c r="Q287" s="92"/>
      <c r="R287" s="95"/>
      <c r="S287" s="106"/>
    </row>
    <row r="288" spans="1:19" x14ac:dyDescent="0.25">
      <c r="A288" s="26" t="s">
        <v>449</v>
      </c>
      <c r="B288" s="7" t="s">
        <v>449</v>
      </c>
      <c r="C288" s="7"/>
      <c r="D288" s="7" t="s">
        <v>449</v>
      </c>
      <c r="E288" s="7" t="s">
        <v>449</v>
      </c>
      <c r="F288" s="7" t="s">
        <v>449</v>
      </c>
      <c r="G288" s="51" t="s">
        <v>449</v>
      </c>
      <c r="H288" s="7" t="s">
        <v>449</v>
      </c>
      <c r="I288" s="7" t="s">
        <v>449</v>
      </c>
      <c r="J288" s="22" t="s">
        <v>449</v>
      </c>
      <c r="K288" s="33" t="s">
        <v>449</v>
      </c>
      <c r="L288" s="7" t="s">
        <v>449</v>
      </c>
      <c r="M288" s="26" t="s">
        <v>449</v>
      </c>
      <c r="N288" s="7"/>
      <c r="O288" s="7"/>
      <c r="P288" s="34"/>
      <c r="Q288" s="34"/>
      <c r="R288" s="7"/>
      <c r="S288" s="31"/>
    </row>
    <row r="289" spans="1:19" ht="47.25" customHeight="1" x14ac:dyDescent="0.25">
      <c r="A289" s="126" t="s">
        <v>111</v>
      </c>
      <c r="B289" s="127" t="s">
        <v>20</v>
      </c>
      <c r="C289" s="127">
        <v>57</v>
      </c>
      <c r="D289" s="127" t="s">
        <v>254</v>
      </c>
      <c r="E289" s="127" t="s">
        <v>417</v>
      </c>
      <c r="F289" s="127" t="s">
        <v>127</v>
      </c>
      <c r="G289" s="67" t="s">
        <v>508</v>
      </c>
      <c r="H289" s="68">
        <v>43466</v>
      </c>
      <c r="I289" s="68">
        <v>43830</v>
      </c>
      <c r="J289" s="69" t="s">
        <v>21</v>
      </c>
      <c r="K289" s="130" t="s">
        <v>374</v>
      </c>
      <c r="L289" s="125" t="s">
        <v>375</v>
      </c>
      <c r="M289" s="75" t="s">
        <v>253</v>
      </c>
      <c r="N289" s="81" t="s">
        <v>600</v>
      </c>
      <c r="O289" s="81" t="s">
        <v>602</v>
      </c>
      <c r="P289" s="72">
        <f>IFERROR((0/5),"No aplica")</f>
        <v>0</v>
      </c>
      <c r="Q289" s="72">
        <f>IFERROR((0/22),"No aplica")</f>
        <v>0</v>
      </c>
      <c r="R289" s="81" t="s">
        <v>556</v>
      </c>
      <c r="S289" s="78" t="s">
        <v>601</v>
      </c>
    </row>
    <row r="290" spans="1:19" ht="47.25" customHeight="1" x14ac:dyDescent="0.25">
      <c r="A290" s="126"/>
      <c r="B290" s="127"/>
      <c r="C290" s="127"/>
      <c r="D290" s="127"/>
      <c r="E290" s="127"/>
      <c r="F290" s="127"/>
      <c r="G290" s="67" t="s">
        <v>128</v>
      </c>
      <c r="H290" s="68">
        <v>43525</v>
      </c>
      <c r="I290" s="68">
        <v>43830</v>
      </c>
      <c r="J290" s="69" t="s">
        <v>21</v>
      </c>
      <c r="K290" s="130"/>
      <c r="L290" s="125"/>
      <c r="M290" s="76"/>
      <c r="N290" s="82"/>
      <c r="O290" s="82"/>
      <c r="P290" s="73"/>
      <c r="Q290" s="73"/>
      <c r="R290" s="82"/>
      <c r="S290" s="79"/>
    </row>
    <row r="291" spans="1:19" ht="47.25" customHeight="1" x14ac:dyDescent="0.25">
      <c r="A291" s="126"/>
      <c r="B291" s="127"/>
      <c r="C291" s="127"/>
      <c r="D291" s="127"/>
      <c r="E291" s="127"/>
      <c r="F291" s="127"/>
      <c r="G291" s="67" t="s">
        <v>255</v>
      </c>
      <c r="H291" s="68">
        <v>43556</v>
      </c>
      <c r="I291" s="68">
        <v>43830</v>
      </c>
      <c r="J291" s="69" t="s">
        <v>21</v>
      </c>
      <c r="K291" s="130"/>
      <c r="L291" s="125"/>
      <c r="M291" s="77"/>
      <c r="N291" s="83"/>
      <c r="O291" s="83"/>
      <c r="P291" s="74"/>
      <c r="Q291" s="74"/>
      <c r="R291" s="83"/>
      <c r="S291" s="80"/>
    </row>
    <row r="292" spans="1:19" ht="47.25" customHeight="1" x14ac:dyDescent="0.25">
      <c r="A292" s="124" t="s">
        <v>111</v>
      </c>
      <c r="B292" s="138" t="s">
        <v>20</v>
      </c>
      <c r="C292" s="125">
        <v>58</v>
      </c>
      <c r="D292" s="125" t="s">
        <v>709</v>
      </c>
      <c r="E292" s="125">
        <v>0</v>
      </c>
      <c r="F292" s="125" t="s">
        <v>129</v>
      </c>
      <c r="G292" s="12" t="s">
        <v>500</v>
      </c>
      <c r="H292" s="14">
        <v>43466</v>
      </c>
      <c r="I292" s="14" t="s">
        <v>130</v>
      </c>
      <c r="J292" s="39" t="s">
        <v>21</v>
      </c>
      <c r="K292" s="130" t="s">
        <v>376</v>
      </c>
      <c r="L292" s="125" t="s">
        <v>811</v>
      </c>
      <c r="M292" s="75" t="s">
        <v>654</v>
      </c>
      <c r="N292" s="81" t="s">
        <v>653</v>
      </c>
      <c r="O292" s="81" t="s">
        <v>653</v>
      </c>
      <c r="P292" s="72" t="str">
        <f>IFERROR((0/0),"No aplica")</f>
        <v>No aplica</v>
      </c>
      <c r="Q292" s="72">
        <f>IFERROR((0/6),"No aplica")</f>
        <v>0</v>
      </c>
      <c r="R292" s="81" t="s">
        <v>538</v>
      </c>
      <c r="S292" s="78" t="s">
        <v>603</v>
      </c>
    </row>
    <row r="293" spans="1:19" ht="47.25" customHeight="1" x14ac:dyDescent="0.25">
      <c r="A293" s="124"/>
      <c r="B293" s="138"/>
      <c r="C293" s="125"/>
      <c r="D293" s="125"/>
      <c r="E293" s="125"/>
      <c r="F293" s="125"/>
      <c r="G293" s="12" t="s">
        <v>454</v>
      </c>
      <c r="H293" s="14">
        <v>43497</v>
      </c>
      <c r="I293" s="14">
        <v>43646</v>
      </c>
      <c r="J293" s="39" t="s">
        <v>21</v>
      </c>
      <c r="K293" s="130"/>
      <c r="L293" s="125"/>
      <c r="M293" s="76"/>
      <c r="N293" s="82"/>
      <c r="O293" s="82"/>
      <c r="P293" s="73"/>
      <c r="Q293" s="73"/>
      <c r="R293" s="82"/>
      <c r="S293" s="79"/>
    </row>
    <row r="294" spans="1:19" ht="47.25" customHeight="1" x14ac:dyDescent="0.25">
      <c r="A294" s="124"/>
      <c r="B294" s="138"/>
      <c r="C294" s="125"/>
      <c r="D294" s="125"/>
      <c r="E294" s="125"/>
      <c r="F294" s="125"/>
      <c r="G294" s="12" t="s">
        <v>710</v>
      </c>
      <c r="H294" s="14">
        <v>43525</v>
      </c>
      <c r="I294" s="14">
        <v>43829</v>
      </c>
      <c r="J294" s="39" t="s">
        <v>21</v>
      </c>
      <c r="K294" s="130"/>
      <c r="L294" s="125"/>
      <c r="M294" s="77"/>
      <c r="N294" s="83"/>
      <c r="O294" s="83"/>
      <c r="P294" s="74"/>
      <c r="Q294" s="74"/>
      <c r="R294" s="83"/>
      <c r="S294" s="80"/>
    </row>
    <row r="295" spans="1:19" ht="47.25" customHeight="1" x14ac:dyDescent="0.25">
      <c r="A295" s="124" t="s">
        <v>111</v>
      </c>
      <c r="B295" s="125" t="s">
        <v>22</v>
      </c>
      <c r="C295" s="125">
        <v>59</v>
      </c>
      <c r="D295" s="125" t="s">
        <v>126</v>
      </c>
      <c r="E295" s="125" t="s">
        <v>509</v>
      </c>
      <c r="F295" s="125" t="s">
        <v>242</v>
      </c>
      <c r="G295" s="12" t="s">
        <v>132</v>
      </c>
      <c r="H295" s="14">
        <v>43466</v>
      </c>
      <c r="I295" s="14">
        <v>43830</v>
      </c>
      <c r="J295" s="39" t="s">
        <v>21</v>
      </c>
      <c r="K295" s="130" t="s">
        <v>380</v>
      </c>
      <c r="L295" s="125" t="s">
        <v>377</v>
      </c>
      <c r="M295" s="75" t="s">
        <v>131</v>
      </c>
      <c r="N295" s="81" t="s">
        <v>604</v>
      </c>
      <c r="O295" s="81" t="s">
        <v>604</v>
      </c>
      <c r="P295" s="72">
        <f>IFERROR((100%/100%),"No aplica")</f>
        <v>1</v>
      </c>
      <c r="Q295" s="87" t="s">
        <v>551</v>
      </c>
      <c r="R295" s="81" t="s">
        <v>539</v>
      </c>
      <c r="S295" s="78" t="s">
        <v>621</v>
      </c>
    </row>
    <row r="296" spans="1:19" ht="47.25" customHeight="1" x14ac:dyDescent="0.25">
      <c r="A296" s="124"/>
      <c r="B296" s="125"/>
      <c r="C296" s="125"/>
      <c r="D296" s="125"/>
      <c r="E296" s="125"/>
      <c r="F296" s="125"/>
      <c r="G296" s="12" t="s">
        <v>510</v>
      </c>
      <c r="H296" s="14">
        <v>43466</v>
      </c>
      <c r="I296" s="14">
        <v>43830</v>
      </c>
      <c r="J296" s="39" t="s">
        <v>21</v>
      </c>
      <c r="K296" s="130"/>
      <c r="L296" s="125"/>
      <c r="M296" s="76"/>
      <c r="N296" s="82"/>
      <c r="O296" s="82"/>
      <c r="P296" s="73"/>
      <c r="Q296" s="88"/>
      <c r="R296" s="82"/>
      <c r="S296" s="79"/>
    </row>
    <row r="297" spans="1:19" ht="47.25" customHeight="1" x14ac:dyDescent="0.25">
      <c r="A297" s="124"/>
      <c r="B297" s="125"/>
      <c r="C297" s="125"/>
      <c r="D297" s="125"/>
      <c r="E297" s="125"/>
      <c r="F297" s="125"/>
      <c r="G297" s="12" t="s">
        <v>133</v>
      </c>
      <c r="H297" s="14">
        <v>43466</v>
      </c>
      <c r="I297" s="14">
        <v>43830</v>
      </c>
      <c r="J297" s="39" t="s">
        <v>21</v>
      </c>
      <c r="K297" s="130"/>
      <c r="L297" s="125"/>
      <c r="M297" s="77"/>
      <c r="N297" s="83"/>
      <c r="O297" s="83"/>
      <c r="P297" s="74"/>
      <c r="Q297" s="89"/>
      <c r="R297" s="83"/>
      <c r="S297" s="80"/>
    </row>
    <row r="298" spans="1:19" ht="47.25" customHeight="1" x14ac:dyDescent="0.25">
      <c r="A298" s="124" t="s">
        <v>111</v>
      </c>
      <c r="B298" s="125" t="s">
        <v>23</v>
      </c>
      <c r="C298" s="125">
        <v>60</v>
      </c>
      <c r="D298" s="125" t="s">
        <v>24</v>
      </c>
      <c r="E298" s="125" t="s">
        <v>418</v>
      </c>
      <c r="F298" s="125" t="s">
        <v>134</v>
      </c>
      <c r="G298" s="12" t="s">
        <v>135</v>
      </c>
      <c r="H298" s="14">
        <v>43466</v>
      </c>
      <c r="I298" s="14">
        <v>43496</v>
      </c>
      <c r="J298" s="39" t="s">
        <v>21</v>
      </c>
      <c r="K298" s="130" t="s">
        <v>379</v>
      </c>
      <c r="L298" s="125" t="s">
        <v>378</v>
      </c>
      <c r="M298" s="75" t="s">
        <v>25</v>
      </c>
      <c r="N298" s="81" t="s">
        <v>605</v>
      </c>
      <c r="O298" s="81" t="s">
        <v>606</v>
      </c>
      <c r="P298" s="84">
        <f>IFERROR((4.9%/22.5%),"No aplica")</f>
        <v>0.21777777777777779</v>
      </c>
      <c r="Q298" s="84">
        <f>IFERROR((4.9%/90%),"No aplica")</f>
        <v>5.4444444444444448E-2</v>
      </c>
      <c r="R298" s="81" t="s">
        <v>556</v>
      </c>
      <c r="S298" s="78" t="s">
        <v>607</v>
      </c>
    </row>
    <row r="299" spans="1:19" ht="47.25" customHeight="1" x14ac:dyDescent="0.25">
      <c r="A299" s="124"/>
      <c r="B299" s="125"/>
      <c r="C299" s="125"/>
      <c r="D299" s="125"/>
      <c r="E299" s="125"/>
      <c r="F299" s="125"/>
      <c r="G299" s="12" t="s">
        <v>136</v>
      </c>
      <c r="H299" s="14">
        <v>43497</v>
      </c>
      <c r="I299" s="14">
        <v>43511</v>
      </c>
      <c r="J299" s="39" t="s">
        <v>21</v>
      </c>
      <c r="K299" s="130"/>
      <c r="L299" s="125"/>
      <c r="M299" s="76"/>
      <c r="N299" s="82"/>
      <c r="O299" s="82"/>
      <c r="P299" s="85"/>
      <c r="Q299" s="85"/>
      <c r="R299" s="82"/>
      <c r="S299" s="79"/>
    </row>
    <row r="300" spans="1:19" s="11" customFormat="1" ht="47.25" customHeight="1" x14ac:dyDescent="0.25">
      <c r="A300" s="124"/>
      <c r="B300" s="125"/>
      <c r="C300" s="125"/>
      <c r="D300" s="125"/>
      <c r="E300" s="125"/>
      <c r="F300" s="125"/>
      <c r="G300" s="12" t="s">
        <v>137</v>
      </c>
      <c r="H300" s="14">
        <v>43511</v>
      </c>
      <c r="I300" s="14">
        <v>43830</v>
      </c>
      <c r="J300" s="39" t="s">
        <v>21</v>
      </c>
      <c r="K300" s="130"/>
      <c r="L300" s="125"/>
      <c r="M300" s="77"/>
      <c r="N300" s="83"/>
      <c r="O300" s="83"/>
      <c r="P300" s="86"/>
      <c r="Q300" s="86"/>
      <c r="R300" s="83"/>
      <c r="S300" s="80"/>
    </row>
    <row r="301" spans="1:19" x14ac:dyDescent="0.25">
      <c r="A301" s="26" t="s">
        <v>449</v>
      </c>
      <c r="B301" s="7" t="s">
        <v>449</v>
      </c>
      <c r="C301" s="7"/>
      <c r="D301" s="7" t="s">
        <v>449</v>
      </c>
      <c r="E301" s="7" t="s">
        <v>449</v>
      </c>
      <c r="F301" s="7" t="s">
        <v>449</v>
      </c>
      <c r="G301" s="51" t="s">
        <v>449</v>
      </c>
      <c r="H301" s="7" t="s">
        <v>449</v>
      </c>
      <c r="I301" s="7" t="s">
        <v>449</v>
      </c>
      <c r="J301" s="22" t="s">
        <v>449</v>
      </c>
      <c r="K301" s="33" t="s">
        <v>449</v>
      </c>
      <c r="L301" s="7" t="s">
        <v>449</v>
      </c>
      <c r="M301" s="26" t="s">
        <v>449</v>
      </c>
      <c r="N301" s="7"/>
      <c r="O301" s="7"/>
      <c r="P301" s="34"/>
      <c r="Q301" s="34"/>
      <c r="R301" s="7"/>
      <c r="S301" s="31"/>
    </row>
    <row r="302" spans="1:19" ht="69" customHeight="1" x14ac:dyDescent="0.25">
      <c r="A302" s="141" t="s">
        <v>111</v>
      </c>
      <c r="B302" s="138" t="s">
        <v>141</v>
      </c>
      <c r="C302" s="138">
        <v>61</v>
      </c>
      <c r="D302" s="138" t="s">
        <v>138</v>
      </c>
      <c r="E302" s="138">
        <v>0</v>
      </c>
      <c r="F302" s="138" t="s">
        <v>348</v>
      </c>
      <c r="G302" s="50" t="s">
        <v>304</v>
      </c>
      <c r="H302" s="15">
        <v>43467</v>
      </c>
      <c r="I302" s="15">
        <v>43524</v>
      </c>
      <c r="J302" s="42" t="s">
        <v>15</v>
      </c>
      <c r="K302" s="137" t="s">
        <v>379</v>
      </c>
      <c r="L302" s="138" t="s">
        <v>378</v>
      </c>
      <c r="M302" s="99" t="s">
        <v>524</v>
      </c>
      <c r="N302" s="93" t="s">
        <v>608</v>
      </c>
      <c r="O302" s="93" t="s">
        <v>692</v>
      </c>
      <c r="P302" s="114">
        <f>100%-(162890311/4194717349)</f>
        <v>0.96116775042331937</v>
      </c>
      <c r="Q302" s="87" t="s">
        <v>551</v>
      </c>
      <c r="R302" s="93" t="s">
        <v>539</v>
      </c>
      <c r="S302" s="104" t="s">
        <v>622</v>
      </c>
    </row>
    <row r="303" spans="1:19" ht="69" customHeight="1" x14ac:dyDescent="0.25">
      <c r="A303" s="141"/>
      <c r="B303" s="138"/>
      <c r="C303" s="138"/>
      <c r="D303" s="138"/>
      <c r="E303" s="138"/>
      <c r="F303" s="138"/>
      <c r="G303" s="50" t="s">
        <v>511</v>
      </c>
      <c r="H303" s="15">
        <v>43525</v>
      </c>
      <c r="I303" s="15">
        <v>43769</v>
      </c>
      <c r="J303" s="42" t="s">
        <v>15</v>
      </c>
      <c r="K303" s="137"/>
      <c r="L303" s="138"/>
      <c r="M303" s="100"/>
      <c r="N303" s="94"/>
      <c r="O303" s="94"/>
      <c r="P303" s="115"/>
      <c r="Q303" s="88"/>
      <c r="R303" s="94"/>
      <c r="S303" s="105"/>
    </row>
    <row r="304" spans="1:19" ht="69" customHeight="1" x14ac:dyDescent="0.25">
      <c r="A304" s="141"/>
      <c r="B304" s="138"/>
      <c r="C304" s="138"/>
      <c r="D304" s="138"/>
      <c r="E304" s="138"/>
      <c r="F304" s="138"/>
      <c r="G304" s="50" t="s">
        <v>512</v>
      </c>
      <c r="H304" s="15">
        <v>43556</v>
      </c>
      <c r="I304" s="15">
        <v>43830</v>
      </c>
      <c r="J304" s="42" t="s">
        <v>15</v>
      </c>
      <c r="K304" s="137"/>
      <c r="L304" s="138"/>
      <c r="M304" s="100"/>
      <c r="N304" s="94"/>
      <c r="O304" s="94"/>
      <c r="P304" s="115"/>
      <c r="Q304" s="88"/>
      <c r="R304" s="94"/>
      <c r="S304" s="105"/>
    </row>
    <row r="305" spans="1:19" ht="69" customHeight="1" x14ac:dyDescent="0.25">
      <c r="A305" s="141"/>
      <c r="B305" s="138"/>
      <c r="C305" s="138"/>
      <c r="D305" s="138"/>
      <c r="E305" s="138"/>
      <c r="F305" s="138"/>
      <c r="G305" s="50" t="s">
        <v>472</v>
      </c>
      <c r="H305" s="15">
        <v>43770</v>
      </c>
      <c r="I305" s="15">
        <v>43830</v>
      </c>
      <c r="J305" s="42" t="s">
        <v>15</v>
      </c>
      <c r="K305" s="137"/>
      <c r="L305" s="138"/>
      <c r="M305" s="101"/>
      <c r="N305" s="95"/>
      <c r="O305" s="95"/>
      <c r="P305" s="116"/>
      <c r="Q305" s="89"/>
      <c r="R305" s="95"/>
      <c r="S305" s="106"/>
    </row>
    <row r="306" spans="1:19" ht="69" customHeight="1" x14ac:dyDescent="0.25">
      <c r="A306" s="126" t="s">
        <v>111</v>
      </c>
      <c r="B306" s="127" t="s">
        <v>140</v>
      </c>
      <c r="C306" s="127">
        <v>62</v>
      </c>
      <c r="D306" s="127" t="s">
        <v>444</v>
      </c>
      <c r="E306" s="127">
        <v>0</v>
      </c>
      <c r="F306" s="127" t="s">
        <v>84</v>
      </c>
      <c r="G306" s="67" t="s">
        <v>513</v>
      </c>
      <c r="H306" s="68">
        <v>43466</v>
      </c>
      <c r="I306" s="68">
        <v>43524</v>
      </c>
      <c r="J306" s="56" t="s">
        <v>15</v>
      </c>
      <c r="K306" s="137" t="s">
        <v>379</v>
      </c>
      <c r="L306" s="138" t="s">
        <v>382</v>
      </c>
      <c r="M306" s="99" t="s">
        <v>445</v>
      </c>
      <c r="N306" s="93" t="s">
        <v>610</v>
      </c>
      <c r="O306" s="93" t="s">
        <v>610</v>
      </c>
      <c r="P306" s="90">
        <f>IFERROR((90%/90%),"No aplica")</f>
        <v>1</v>
      </c>
      <c r="Q306" s="87" t="s">
        <v>551</v>
      </c>
      <c r="R306" s="93" t="s">
        <v>539</v>
      </c>
      <c r="S306" s="104" t="s">
        <v>609</v>
      </c>
    </row>
    <row r="307" spans="1:19" ht="69" customHeight="1" x14ac:dyDescent="0.25">
      <c r="A307" s="126"/>
      <c r="B307" s="127"/>
      <c r="C307" s="127"/>
      <c r="D307" s="127"/>
      <c r="E307" s="127"/>
      <c r="F307" s="127"/>
      <c r="G307" s="67" t="s">
        <v>812</v>
      </c>
      <c r="H307" s="68">
        <v>43466</v>
      </c>
      <c r="I307" s="68">
        <v>43830</v>
      </c>
      <c r="J307" s="56" t="s">
        <v>15</v>
      </c>
      <c r="K307" s="137"/>
      <c r="L307" s="138"/>
      <c r="M307" s="101"/>
      <c r="N307" s="95"/>
      <c r="O307" s="95"/>
      <c r="P307" s="92"/>
      <c r="Q307" s="89"/>
      <c r="R307" s="95"/>
      <c r="S307" s="106"/>
    </row>
    <row r="308" spans="1:19" ht="69" customHeight="1" x14ac:dyDescent="0.25">
      <c r="A308" s="140" t="s">
        <v>111</v>
      </c>
      <c r="B308" s="128" t="s">
        <v>142</v>
      </c>
      <c r="C308" s="128">
        <v>63</v>
      </c>
      <c r="D308" s="128" t="s">
        <v>446</v>
      </c>
      <c r="E308" s="128">
        <v>0</v>
      </c>
      <c r="F308" s="128" t="s">
        <v>139</v>
      </c>
      <c r="G308" s="49" t="s">
        <v>667</v>
      </c>
      <c r="H308" s="19">
        <v>43466</v>
      </c>
      <c r="I308" s="19">
        <v>43646</v>
      </c>
      <c r="J308" s="45" t="s">
        <v>15</v>
      </c>
      <c r="K308" s="135" t="s">
        <v>384</v>
      </c>
      <c r="L308" s="128" t="s">
        <v>383</v>
      </c>
      <c r="M308" s="102" t="s">
        <v>655</v>
      </c>
      <c r="N308" s="110" t="s">
        <v>656</v>
      </c>
      <c r="O308" s="110" t="s">
        <v>656</v>
      </c>
      <c r="P308" s="117">
        <f>IFERROR((5%/5%),"No aplica")</f>
        <v>1</v>
      </c>
      <c r="Q308" s="117">
        <f>IFERROR((5%/100%),"No aplica")</f>
        <v>0.05</v>
      </c>
      <c r="R308" s="110" t="s">
        <v>539</v>
      </c>
      <c r="S308" s="107" t="s">
        <v>636</v>
      </c>
    </row>
    <row r="309" spans="1:19" ht="69" customHeight="1" x14ac:dyDescent="0.25">
      <c r="A309" s="140"/>
      <c r="B309" s="128"/>
      <c r="C309" s="128"/>
      <c r="D309" s="128"/>
      <c r="E309" s="128"/>
      <c r="F309" s="128"/>
      <c r="G309" s="49" t="s">
        <v>668</v>
      </c>
      <c r="H309" s="19">
        <v>43647</v>
      </c>
      <c r="I309" s="19">
        <v>43676</v>
      </c>
      <c r="J309" s="45" t="s">
        <v>15</v>
      </c>
      <c r="K309" s="135"/>
      <c r="L309" s="128"/>
      <c r="M309" s="113"/>
      <c r="N309" s="111"/>
      <c r="O309" s="111"/>
      <c r="P309" s="118"/>
      <c r="Q309" s="118"/>
      <c r="R309" s="111"/>
      <c r="S309" s="108"/>
    </row>
    <row r="310" spans="1:19" ht="69" customHeight="1" x14ac:dyDescent="0.25">
      <c r="A310" s="140"/>
      <c r="B310" s="128"/>
      <c r="C310" s="128"/>
      <c r="D310" s="128"/>
      <c r="E310" s="128"/>
      <c r="F310" s="128"/>
      <c r="G310" s="49" t="s">
        <v>669</v>
      </c>
      <c r="H310" s="19">
        <v>43709</v>
      </c>
      <c r="I310" s="19">
        <v>43830</v>
      </c>
      <c r="J310" s="45" t="s">
        <v>15</v>
      </c>
      <c r="K310" s="135"/>
      <c r="L310" s="128"/>
      <c r="M310" s="113"/>
      <c r="N310" s="111"/>
      <c r="O310" s="111"/>
      <c r="P310" s="118"/>
      <c r="Q310" s="118"/>
      <c r="R310" s="111"/>
      <c r="S310" s="108"/>
    </row>
    <row r="311" spans="1:19" ht="69" customHeight="1" x14ac:dyDescent="0.25">
      <c r="A311" s="140"/>
      <c r="B311" s="128"/>
      <c r="C311" s="128"/>
      <c r="D311" s="128"/>
      <c r="E311" s="128"/>
      <c r="F311" s="128"/>
      <c r="G311" s="49" t="s">
        <v>670</v>
      </c>
      <c r="H311" s="19">
        <v>43466</v>
      </c>
      <c r="I311" s="19">
        <v>43641</v>
      </c>
      <c r="J311" s="45" t="s">
        <v>15</v>
      </c>
      <c r="K311" s="135"/>
      <c r="L311" s="128"/>
      <c r="M311" s="113"/>
      <c r="N311" s="111"/>
      <c r="O311" s="111"/>
      <c r="P311" s="118"/>
      <c r="Q311" s="118"/>
      <c r="R311" s="111"/>
      <c r="S311" s="108"/>
    </row>
    <row r="312" spans="1:19" ht="69" customHeight="1" x14ac:dyDescent="0.25">
      <c r="A312" s="140"/>
      <c r="B312" s="128"/>
      <c r="C312" s="128"/>
      <c r="D312" s="128"/>
      <c r="E312" s="128"/>
      <c r="F312" s="128"/>
      <c r="G312" s="49" t="s">
        <v>671</v>
      </c>
      <c r="H312" s="19">
        <v>43641</v>
      </c>
      <c r="I312" s="19">
        <v>43708</v>
      </c>
      <c r="J312" s="45" t="s">
        <v>15</v>
      </c>
      <c r="K312" s="135"/>
      <c r="L312" s="128"/>
      <c r="M312" s="113"/>
      <c r="N312" s="111"/>
      <c r="O312" s="111"/>
      <c r="P312" s="118"/>
      <c r="Q312" s="118"/>
      <c r="R312" s="111"/>
      <c r="S312" s="108"/>
    </row>
    <row r="313" spans="1:19" ht="69" customHeight="1" x14ac:dyDescent="0.25">
      <c r="A313" s="140"/>
      <c r="B313" s="128"/>
      <c r="C313" s="128"/>
      <c r="D313" s="128"/>
      <c r="E313" s="128"/>
      <c r="F313" s="128"/>
      <c r="G313" s="49" t="s">
        <v>448</v>
      </c>
      <c r="H313" s="19">
        <v>43678</v>
      </c>
      <c r="I313" s="19">
        <v>43830</v>
      </c>
      <c r="J313" s="45" t="s">
        <v>15</v>
      </c>
      <c r="K313" s="135"/>
      <c r="L313" s="128"/>
      <c r="M313" s="103"/>
      <c r="N313" s="112"/>
      <c r="O313" s="112"/>
      <c r="P313" s="119"/>
      <c r="Q313" s="119"/>
      <c r="R313" s="112"/>
      <c r="S313" s="109"/>
    </row>
    <row r="314" spans="1:19" ht="69" customHeight="1" x14ac:dyDescent="0.25">
      <c r="A314" s="139" t="s">
        <v>111</v>
      </c>
      <c r="B314" s="134" t="s">
        <v>476</v>
      </c>
      <c r="C314" s="134">
        <v>64</v>
      </c>
      <c r="D314" s="134" t="s">
        <v>823</v>
      </c>
      <c r="E314" s="134">
        <v>0</v>
      </c>
      <c r="F314" s="134" t="s">
        <v>477</v>
      </c>
      <c r="G314" s="55" t="s">
        <v>305</v>
      </c>
      <c r="H314" s="70">
        <v>43617</v>
      </c>
      <c r="I314" s="70">
        <v>43830</v>
      </c>
      <c r="J314" s="71" t="s">
        <v>15</v>
      </c>
      <c r="K314" s="135" t="s">
        <v>379</v>
      </c>
      <c r="L314" s="128" t="s">
        <v>385</v>
      </c>
      <c r="M314" s="102" t="s">
        <v>657</v>
      </c>
      <c r="N314" s="110" t="s">
        <v>658</v>
      </c>
      <c r="O314" s="110" t="s">
        <v>659</v>
      </c>
      <c r="P314" s="117" t="str">
        <f>IFERROR((0%/0%),"No aplica")</f>
        <v>No aplica</v>
      </c>
      <c r="Q314" s="117">
        <f>IFERROR((0%/100%),"No aplica")</f>
        <v>0</v>
      </c>
      <c r="R314" s="110" t="s">
        <v>538</v>
      </c>
      <c r="S314" s="107" t="s">
        <v>567</v>
      </c>
    </row>
    <row r="315" spans="1:19" ht="69" customHeight="1" x14ac:dyDescent="0.25">
      <c r="A315" s="139"/>
      <c r="B315" s="134"/>
      <c r="C315" s="134"/>
      <c r="D315" s="134"/>
      <c r="E315" s="134"/>
      <c r="F315" s="134"/>
      <c r="G315" s="55" t="s">
        <v>447</v>
      </c>
      <c r="H315" s="70">
        <v>43678</v>
      </c>
      <c r="I315" s="70">
        <v>43830</v>
      </c>
      <c r="J315" s="71" t="s">
        <v>15</v>
      </c>
      <c r="K315" s="135"/>
      <c r="L315" s="128"/>
      <c r="M315" s="103"/>
      <c r="N315" s="112"/>
      <c r="O315" s="112"/>
      <c r="P315" s="119"/>
      <c r="Q315" s="119"/>
      <c r="R315" s="112"/>
      <c r="S315" s="109"/>
    </row>
    <row r="316" spans="1:19" ht="69" customHeight="1" x14ac:dyDescent="0.25">
      <c r="A316" s="126" t="s">
        <v>111</v>
      </c>
      <c r="B316" s="127" t="s">
        <v>143</v>
      </c>
      <c r="C316" s="127">
        <v>65</v>
      </c>
      <c r="D316" s="127" t="s">
        <v>660</v>
      </c>
      <c r="E316" s="127">
        <v>0</v>
      </c>
      <c r="F316" s="127" t="s">
        <v>660</v>
      </c>
      <c r="G316" s="67" t="s">
        <v>664</v>
      </c>
      <c r="H316" s="68">
        <v>43647</v>
      </c>
      <c r="I316" s="68">
        <v>43799</v>
      </c>
      <c r="J316" s="56" t="s">
        <v>15</v>
      </c>
      <c r="K316" s="137" t="s">
        <v>387</v>
      </c>
      <c r="L316" s="138" t="s">
        <v>386</v>
      </c>
      <c r="M316" s="102" t="s">
        <v>661</v>
      </c>
      <c r="N316" s="110" t="s">
        <v>662</v>
      </c>
      <c r="O316" s="110" t="s">
        <v>663</v>
      </c>
      <c r="P316" s="117">
        <f>IFERROR((23%/6%),"No aplica")</f>
        <v>3.8333333333333335</v>
      </c>
      <c r="Q316" s="117">
        <f>IFERROR((23%/100%),"No aplica")</f>
        <v>0.23</v>
      </c>
      <c r="R316" s="110" t="s">
        <v>539</v>
      </c>
      <c r="S316" s="107" t="s">
        <v>612</v>
      </c>
    </row>
    <row r="317" spans="1:19" ht="69" customHeight="1" x14ac:dyDescent="0.25">
      <c r="A317" s="126"/>
      <c r="B317" s="127"/>
      <c r="C317" s="127"/>
      <c r="D317" s="127"/>
      <c r="E317" s="127"/>
      <c r="F317" s="127"/>
      <c r="G317" s="67" t="s">
        <v>665</v>
      </c>
      <c r="H317" s="70">
        <v>43709</v>
      </c>
      <c r="I317" s="68">
        <v>43830</v>
      </c>
      <c r="J317" s="56" t="s">
        <v>15</v>
      </c>
      <c r="K317" s="137"/>
      <c r="L317" s="138"/>
      <c r="M317" s="113"/>
      <c r="N317" s="111"/>
      <c r="O317" s="111"/>
      <c r="P317" s="118"/>
      <c r="Q317" s="118"/>
      <c r="R317" s="111"/>
      <c r="S317" s="108"/>
    </row>
    <row r="318" spans="1:19" ht="69" customHeight="1" x14ac:dyDescent="0.25">
      <c r="A318" s="126"/>
      <c r="B318" s="127"/>
      <c r="C318" s="127"/>
      <c r="D318" s="127"/>
      <c r="E318" s="127"/>
      <c r="F318" s="127"/>
      <c r="G318" s="67" t="s">
        <v>666</v>
      </c>
      <c r="H318" s="68">
        <v>43647</v>
      </c>
      <c r="I318" s="68">
        <v>43830</v>
      </c>
      <c r="J318" s="56" t="s">
        <v>15</v>
      </c>
      <c r="K318" s="137"/>
      <c r="L318" s="138"/>
      <c r="M318" s="103"/>
      <c r="N318" s="112"/>
      <c r="O318" s="112"/>
      <c r="P318" s="119"/>
      <c r="Q318" s="119"/>
      <c r="R318" s="112"/>
      <c r="S318" s="109"/>
    </row>
    <row r="319" spans="1:19" ht="16.5" customHeight="1" x14ac:dyDescent="0.25">
      <c r="A319" s="26" t="s">
        <v>449</v>
      </c>
      <c r="B319" s="7" t="s">
        <v>449</v>
      </c>
      <c r="C319" s="7"/>
      <c r="D319" s="7" t="s">
        <v>449</v>
      </c>
      <c r="E319" s="7" t="s">
        <v>449</v>
      </c>
      <c r="F319" s="7" t="s">
        <v>449</v>
      </c>
      <c r="G319" s="51" t="s">
        <v>449</v>
      </c>
      <c r="H319" s="7" t="s">
        <v>449</v>
      </c>
      <c r="I319" s="7" t="s">
        <v>449</v>
      </c>
      <c r="J319" s="22" t="s">
        <v>449</v>
      </c>
      <c r="K319" s="33" t="s">
        <v>449</v>
      </c>
      <c r="L319" s="7" t="s">
        <v>449</v>
      </c>
      <c r="M319" s="26" t="s">
        <v>449</v>
      </c>
      <c r="N319" s="7"/>
      <c r="O319" s="7"/>
      <c r="P319" s="34"/>
      <c r="Q319" s="34"/>
      <c r="R319" s="7"/>
      <c r="S319" s="31"/>
    </row>
    <row r="320" spans="1:19" ht="62.25" customHeight="1" x14ac:dyDescent="0.25">
      <c r="A320" s="124" t="s">
        <v>111</v>
      </c>
      <c r="B320" s="125" t="s">
        <v>514</v>
      </c>
      <c r="C320" s="125">
        <v>66</v>
      </c>
      <c r="D320" s="125" t="s">
        <v>676</v>
      </c>
      <c r="E320" s="125">
        <v>0</v>
      </c>
      <c r="F320" s="136" t="s">
        <v>515</v>
      </c>
      <c r="G320" s="12" t="s">
        <v>516</v>
      </c>
      <c r="H320" s="14">
        <v>43466</v>
      </c>
      <c r="I320" s="14">
        <v>43830</v>
      </c>
      <c r="J320" s="39" t="s">
        <v>66</v>
      </c>
      <c r="K320" s="137" t="s">
        <v>374</v>
      </c>
      <c r="L320" s="138" t="s">
        <v>388</v>
      </c>
      <c r="M320" s="99" t="s">
        <v>677</v>
      </c>
      <c r="N320" s="93" t="s">
        <v>677</v>
      </c>
      <c r="O320" s="93" t="s">
        <v>678</v>
      </c>
      <c r="P320" s="90">
        <f>IFERROR((0%/100%),"No aplica")</f>
        <v>0</v>
      </c>
      <c r="Q320" s="87" t="s">
        <v>551</v>
      </c>
      <c r="R320" s="93" t="s">
        <v>556</v>
      </c>
      <c r="S320" s="104" t="s">
        <v>613</v>
      </c>
    </row>
    <row r="321" spans="1:19" ht="62.25" customHeight="1" x14ac:dyDescent="0.25">
      <c r="A321" s="124"/>
      <c r="B321" s="125"/>
      <c r="C321" s="125"/>
      <c r="D321" s="125"/>
      <c r="E321" s="125"/>
      <c r="F321" s="136"/>
      <c r="G321" s="12" t="s">
        <v>672</v>
      </c>
      <c r="H321" s="14">
        <v>43466</v>
      </c>
      <c r="I321" s="14">
        <v>43830</v>
      </c>
      <c r="J321" s="39" t="s">
        <v>66</v>
      </c>
      <c r="K321" s="137"/>
      <c r="L321" s="138"/>
      <c r="M321" s="101"/>
      <c r="N321" s="95"/>
      <c r="O321" s="95"/>
      <c r="P321" s="92"/>
      <c r="Q321" s="89"/>
      <c r="R321" s="95"/>
      <c r="S321" s="106"/>
    </row>
    <row r="322" spans="1:19" ht="62.25" customHeight="1" x14ac:dyDescent="0.25">
      <c r="A322" s="124" t="s">
        <v>111</v>
      </c>
      <c r="B322" s="125" t="s">
        <v>514</v>
      </c>
      <c r="C322" s="138">
        <v>67</v>
      </c>
      <c r="D322" s="138" t="s">
        <v>30</v>
      </c>
      <c r="E322" s="138">
        <v>0</v>
      </c>
      <c r="F322" s="138" t="s">
        <v>8</v>
      </c>
      <c r="G322" s="50" t="s">
        <v>473</v>
      </c>
      <c r="H322" s="15">
        <v>43466</v>
      </c>
      <c r="I322" s="15">
        <v>43570</v>
      </c>
      <c r="J322" s="39" t="s">
        <v>66</v>
      </c>
      <c r="K322" s="137" t="s">
        <v>374</v>
      </c>
      <c r="L322" s="138" t="s">
        <v>388</v>
      </c>
      <c r="M322" s="99" t="s">
        <v>681</v>
      </c>
      <c r="N322" s="93" t="s">
        <v>679</v>
      </c>
      <c r="O322" s="93" t="s">
        <v>680</v>
      </c>
      <c r="P322" s="90">
        <f>IFERROR((40/45),"No aplica")</f>
        <v>0.88888888888888884</v>
      </c>
      <c r="Q322" s="90">
        <f>IFERROR((40/292),"No aplica")</f>
        <v>0.13698630136986301</v>
      </c>
      <c r="R322" s="93" t="s">
        <v>539</v>
      </c>
      <c r="S322" s="104" t="s">
        <v>637</v>
      </c>
    </row>
    <row r="323" spans="1:19" ht="62.25" customHeight="1" x14ac:dyDescent="0.25">
      <c r="A323" s="124"/>
      <c r="B323" s="125"/>
      <c r="C323" s="138"/>
      <c r="D323" s="138"/>
      <c r="E323" s="138"/>
      <c r="F323" s="138"/>
      <c r="G323" s="50" t="s">
        <v>673</v>
      </c>
      <c r="H323" s="15">
        <v>43571</v>
      </c>
      <c r="I323" s="14">
        <v>43830</v>
      </c>
      <c r="J323" s="39" t="s">
        <v>66</v>
      </c>
      <c r="K323" s="137"/>
      <c r="L323" s="138"/>
      <c r="M323" s="101"/>
      <c r="N323" s="95"/>
      <c r="O323" s="95"/>
      <c r="P323" s="92"/>
      <c r="Q323" s="92"/>
      <c r="R323" s="95"/>
      <c r="S323" s="106"/>
    </row>
    <row r="324" spans="1:19" ht="62.25" customHeight="1" x14ac:dyDescent="0.25">
      <c r="A324" s="124" t="s">
        <v>111</v>
      </c>
      <c r="B324" s="125" t="s">
        <v>514</v>
      </c>
      <c r="C324" s="125">
        <v>68</v>
      </c>
      <c r="D324" s="125" t="s">
        <v>683</v>
      </c>
      <c r="E324" s="125">
        <v>0</v>
      </c>
      <c r="F324" s="128" t="s">
        <v>684</v>
      </c>
      <c r="G324" s="50" t="s">
        <v>674</v>
      </c>
      <c r="H324" s="15">
        <v>43466</v>
      </c>
      <c r="I324" s="15">
        <v>43616</v>
      </c>
      <c r="J324" s="39" t="s">
        <v>66</v>
      </c>
      <c r="K324" s="135" t="s">
        <v>374</v>
      </c>
      <c r="L324" s="128" t="s">
        <v>388</v>
      </c>
      <c r="M324" s="102" t="s">
        <v>686</v>
      </c>
      <c r="N324" s="110" t="s">
        <v>682</v>
      </c>
      <c r="O324" s="110" t="s">
        <v>682</v>
      </c>
      <c r="P324" s="117">
        <f>IFERROR((20%/20%),"No aplica")</f>
        <v>1</v>
      </c>
      <c r="Q324" s="117">
        <f>IFERROR((20%/100%),"No aplica")</f>
        <v>0.2</v>
      </c>
      <c r="R324" s="110" t="s">
        <v>539</v>
      </c>
      <c r="S324" s="107" t="s">
        <v>614</v>
      </c>
    </row>
    <row r="325" spans="1:19" ht="62.25" customHeight="1" x14ac:dyDescent="0.25">
      <c r="A325" s="124"/>
      <c r="B325" s="125"/>
      <c r="C325" s="125"/>
      <c r="D325" s="125"/>
      <c r="E325" s="125"/>
      <c r="F325" s="128"/>
      <c r="G325" s="50" t="s">
        <v>675</v>
      </c>
      <c r="H325" s="15">
        <v>43617</v>
      </c>
      <c r="I325" s="15">
        <v>43656</v>
      </c>
      <c r="J325" s="39" t="s">
        <v>66</v>
      </c>
      <c r="K325" s="135"/>
      <c r="L325" s="128"/>
      <c r="M325" s="113"/>
      <c r="N325" s="111"/>
      <c r="O325" s="111"/>
      <c r="P325" s="118"/>
      <c r="Q325" s="118"/>
      <c r="R325" s="111"/>
      <c r="S325" s="108"/>
    </row>
    <row r="326" spans="1:19" ht="62.25" customHeight="1" x14ac:dyDescent="0.25">
      <c r="A326" s="124"/>
      <c r="B326" s="125"/>
      <c r="C326" s="125"/>
      <c r="D326" s="125"/>
      <c r="E326" s="125"/>
      <c r="F326" s="128"/>
      <c r="G326" s="50" t="s">
        <v>685</v>
      </c>
      <c r="H326" s="15">
        <v>43657</v>
      </c>
      <c r="I326" s="14">
        <v>43830</v>
      </c>
      <c r="J326" s="39" t="s">
        <v>66</v>
      </c>
      <c r="K326" s="135"/>
      <c r="L326" s="128"/>
      <c r="M326" s="103"/>
      <c r="N326" s="112"/>
      <c r="O326" s="112"/>
      <c r="P326" s="119"/>
      <c r="Q326" s="119"/>
      <c r="R326" s="112"/>
      <c r="S326" s="109"/>
    </row>
    <row r="327" spans="1:19" ht="62.25" customHeight="1" x14ac:dyDescent="0.25">
      <c r="A327" s="126" t="s">
        <v>111</v>
      </c>
      <c r="B327" s="127" t="s">
        <v>514</v>
      </c>
      <c r="C327" s="127">
        <v>69</v>
      </c>
      <c r="D327" s="127" t="s">
        <v>813</v>
      </c>
      <c r="E327" s="127">
        <v>0</v>
      </c>
      <c r="F327" s="134" t="s">
        <v>260</v>
      </c>
      <c r="G327" s="67" t="s">
        <v>261</v>
      </c>
      <c r="H327" s="68">
        <v>43525</v>
      </c>
      <c r="I327" s="68">
        <v>43830</v>
      </c>
      <c r="J327" s="69" t="s">
        <v>66</v>
      </c>
      <c r="K327" s="135" t="s">
        <v>374</v>
      </c>
      <c r="L327" s="128" t="s">
        <v>388</v>
      </c>
      <c r="M327" s="102" t="s">
        <v>687</v>
      </c>
      <c r="N327" s="110" t="s">
        <v>688</v>
      </c>
      <c r="O327" s="110" t="s">
        <v>688</v>
      </c>
      <c r="P327" s="117">
        <f>IFERROR((33%/33%),"No aplica")</f>
        <v>1</v>
      </c>
      <c r="Q327" s="117">
        <f>IFERROR((33%/70%),"No aplica")</f>
        <v>0.47142857142857147</v>
      </c>
      <c r="R327" s="110" t="s">
        <v>539</v>
      </c>
      <c r="S327" s="107" t="s">
        <v>638</v>
      </c>
    </row>
    <row r="328" spans="1:19" ht="62.25" customHeight="1" x14ac:dyDescent="0.25">
      <c r="A328" s="126"/>
      <c r="B328" s="127"/>
      <c r="C328" s="127"/>
      <c r="D328" s="127"/>
      <c r="E328" s="127"/>
      <c r="F328" s="134"/>
      <c r="G328" s="67" t="s">
        <v>845</v>
      </c>
      <c r="H328" s="68">
        <v>43525</v>
      </c>
      <c r="I328" s="68">
        <v>43830</v>
      </c>
      <c r="J328" s="69" t="s">
        <v>66</v>
      </c>
      <c r="K328" s="135"/>
      <c r="L328" s="128"/>
      <c r="M328" s="103"/>
      <c r="N328" s="112"/>
      <c r="O328" s="112"/>
      <c r="P328" s="119"/>
      <c r="Q328" s="119"/>
      <c r="R328" s="112"/>
      <c r="S328" s="109"/>
    </row>
    <row r="329" spans="1:19" ht="62.25" customHeight="1" x14ac:dyDescent="0.25">
      <c r="A329" s="124" t="s">
        <v>111</v>
      </c>
      <c r="B329" s="125" t="s">
        <v>514</v>
      </c>
      <c r="C329" s="125">
        <v>70</v>
      </c>
      <c r="D329" s="125" t="s">
        <v>689</v>
      </c>
      <c r="E329" s="125">
        <v>0</v>
      </c>
      <c r="F329" s="128" t="s">
        <v>259</v>
      </c>
      <c r="G329" s="49" t="s">
        <v>517</v>
      </c>
      <c r="H329" s="15">
        <v>43525</v>
      </c>
      <c r="I329" s="14">
        <v>43830</v>
      </c>
      <c r="J329" s="39" t="s">
        <v>66</v>
      </c>
      <c r="K329" s="135" t="s">
        <v>374</v>
      </c>
      <c r="L329" s="128" t="s">
        <v>389</v>
      </c>
      <c r="M329" s="102" t="s">
        <v>690</v>
      </c>
      <c r="N329" s="110" t="s">
        <v>691</v>
      </c>
      <c r="O329" s="110" t="s">
        <v>691</v>
      </c>
      <c r="P329" s="117" t="str">
        <f>IFERROR((0%/0%),"No aplica")</f>
        <v>No aplica</v>
      </c>
      <c r="Q329" s="117">
        <f>IFERROR((0%/100%),"No aplica")</f>
        <v>0</v>
      </c>
      <c r="R329" s="110" t="s">
        <v>538</v>
      </c>
      <c r="S329" s="107" t="s">
        <v>567</v>
      </c>
    </row>
    <row r="330" spans="1:19" ht="62.25" customHeight="1" x14ac:dyDescent="0.25">
      <c r="A330" s="124"/>
      <c r="B330" s="125"/>
      <c r="C330" s="125"/>
      <c r="D330" s="125"/>
      <c r="E330" s="125"/>
      <c r="F330" s="128"/>
      <c r="G330" s="28" t="s">
        <v>144</v>
      </c>
      <c r="H330" s="15">
        <v>43525</v>
      </c>
      <c r="I330" s="14">
        <v>43830</v>
      </c>
      <c r="J330" s="39" t="s">
        <v>66</v>
      </c>
      <c r="K330" s="135"/>
      <c r="L330" s="128"/>
      <c r="M330" s="103"/>
      <c r="N330" s="112"/>
      <c r="O330" s="112"/>
      <c r="P330" s="119"/>
      <c r="Q330" s="119"/>
      <c r="R330" s="112"/>
      <c r="S330" s="109"/>
    </row>
    <row r="331" spans="1:19" ht="62.25" customHeight="1" x14ac:dyDescent="0.25">
      <c r="A331" s="124" t="s">
        <v>111</v>
      </c>
      <c r="B331" s="125" t="s">
        <v>514</v>
      </c>
      <c r="C331" s="128">
        <v>71</v>
      </c>
      <c r="D331" s="128" t="s">
        <v>400</v>
      </c>
      <c r="E331" s="128">
        <v>0</v>
      </c>
      <c r="F331" s="128" t="s">
        <v>409</v>
      </c>
      <c r="G331" s="9" t="s">
        <v>518</v>
      </c>
      <c r="H331" s="14">
        <v>43647</v>
      </c>
      <c r="I331" s="14">
        <v>43676</v>
      </c>
      <c r="J331" s="39" t="s">
        <v>66</v>
      </c>
      <c r="K331" s="130" t="s">
        <v>374</v>
      </c>
      <c r="L331" s="125" t="s">
        <v>388</v>
      </c>
      <c r="M331" s="102" t="s">
        <v>401</v>
      </c>
      <c r="N331" s="110" t="s">
        <v>615</v>
      </c>
      <c r="O331" s="110" t="s">
        <v>615</v>
      </c>
      <c r="P331" s="117" t="str">
        <f>IFERROR((0/0),"No aplica")</f>
        <v>No aplica</v>
      </c>
      <c r="Q331" s="117">
        <f>IFERROR((0/1),"No aplica")</f>
        <v>0</v>
      </c>
      <c r="R331" s="110" t="s">
        <v>538</v>
      </c>
      <c r="S331" s="107" t="s">
        <v>567</v>
      </c>
    </row>
    <row r="332" spans="1:19" ht="62.25" customHeight="1" x14ac:dyDescent="0.25">
      <c r="A332" s="124"/>
      <c r="B332" s="125"/>
      <c r="C332" s="128"/>
      <c r="D332" s="128"/>
      <c r="E332" s="128"/>
      <c r="F332" s="128"/>
      <c r="G332" s="9" t="s">
        <v>70</v>
      </c>
      <c r="H332" s="14">
        <v>43678</v>
      </c>
      <c r="I332" s="14">
        <v>43738</v>
      </c>
      <c r="J332" s="39" t="s">
        <v>66</v>
      </c>
      <c r="K332" s="130"/>
      <c r="L332" s="125"/>
      <c r="M332" s="113"/>
      <c r="N332" s="111"/>
      <c r="O332" s="111"/>
      <c r="P332" s="118"/>
      <c r="Q332" s="118"/>
      <c r="R332" s="111"/>
      <c r="S332" s="108"/>
    </row>
    <row r="333" spans="1:19" ht="62.25" customHeight="1" thickBot="1" x14ac:dyDescent="0.3">
      <c r="A333" s="133"/>
      <c r="B333" s="132"/>
      <c r="C333" s="129"/>
      <c r="D333" s="129"/>
      <c r="E333" s="129"/>
      <c r="F333" s="129"/>
      <c r="G333" s="52" t="s">
        <v>519</v>
      </c>
      <c r="H333" s="27">
        <v>43739</v>
      </c>
      <c r="I333" s="27">
        <v>43799</v>
      </c>
      <c r="J333" s="46" t="s">
        <v>66</v>
      </c>
      <c r="K333" s="131"/>
      <c r="L333" s="132"/>
      <c r="M333" s="120"/>
      <c r="N333" s="121"/>
      <c r="O333" s="121"/>
      <c r="P333" s="123"/>
      <c r="Q333" s="123"/>
      <c r="R333" s="121"/>
      <c r="S333" s="122"/>
    </row>
    <row r="334" spans="1:19" x14ac:dyDescent="0.25">
      <c r="A334" s="5"/>
      <c r="B334" s="8"/>
      <c r="C334" s="8"/>
      <c r="D334" s="8"/>
      <c r="E334" s="8"/>
      <c r="F334" s="8"/>
      <c r="G334" s="5"/>
      <c r="H334" s="20"/>
      <c r="I334" s="20"/>
      <c r="J334" s="5"/>
      <c r="K334" s="10"/>
      <c r="L334" s="5"/>
      <c r="M334" s="8"/>
      <c r="N334" s="8"/>
      <c r="O334" s="8"/>
      <c r="P334" s="8"/>
      <c r="Q334" s="8"/>
      <c r="R334" s="8"/>
      <c r="S334" s="8"/>
    </row>
    <row r="335" spans="1:19" x14ac:dyDescent="0.25">
      <c r="A335" s="5"/>
      <c r="B335" s="8"/>
      <c r="C335" s="8"/>
      <c r="D335" s="8"/>
      <c r="E335" s="8"/>
      <c r="F335" s="8"/>
      <c r="G335" s="5"/>
      <c r="H335" s="20"/>
      <c r="I335" s="20"/>
      <c r="J335" s="5"/>
      <c r="K335" s="10"/>
      <c r="L335" s="5"/>
      <c r="M335" s="8"/>
      <c r="N335" s="8"/>
      <c r="O335" s="8"/>
      <c r="P335" s="8"/>
      <c r="Q335" s="8"/>
      <c r="R335" s="8"/>
      <c r="S335" s="8"/>
    </row>
    <row r="336" spans="1:19" x14ac:dyDescent="0.25">
      <c r="A336" s="5"/>
      <c r="B336" s="8"/>
      <c r="C336" s="8"/>
      <c r="D336" s="8"/>
      <c r="E336" s="8"/>
      <c r="F336" s="8"/>
      <c r="G336" s="5"/>
      <c r="H336" s="20"/>
      <c r="I336" s="20"/>
      <c r="J336" s="5"/>
      <c r="K336" s="10"/>
      <c r="L336" s="5"/>
      <c r="M336" s="8"/>
      <c r="N336" s="8"/>
      <c r="O336" s="8"/>
      <c r="P336" s="8"/>
      <c r="Q336" s="8"/>
      <c r="R336" s="8"/>
      <c r="S336" s="8"/>
    </row>
    <row r="337" spans="1:19" x14ac:dyDescent="0.25">
      <c r="A337" s="5"/>
      <c r="B337" s="8"/>
      <c r="C337" s="8"/>
      <c r="D337" s="8"/>
      <c r="E337" s="8"/>
      <c r="F337" s="8"/>
      <c r="G337" s="5"/>
      <c r="H337" s="20"/>
      <c r="I337" s="20"/>
      <c r="J337" s="5"/>
      <c r="K337" s="10"/>
      <c r="L337" s="5"/>
      <c r="M337" s="8"/>
      <c r="N337" s="8"/>
      <c r="O337" s="8"/>
      <c r="P337" s="8"/>
      <c r="Q337" s="8"/>
      <c r="R337" s="8"/>
      <c r="S337" s="8"/>
    </row>
    <row r="338" spans="1:19" x14ac:dyDescent="0.25">
      <c r="A338" s="5"/>
      <c r="B338" s="8"/>
      <c r="C338" s="8"/>
      <c r="D338" s="8"/>
      <c r="E338" s="8"/>
      <c r="F338" s="8"/>
      <c r="G338" s="5"/>
      <c r="H338" s="20"/>
      <c r="I338" s="20"/>
      <c r="J338" s="5"/>
      <c r="K338" s="10"/>
      <c r="L338" s="5"/>
      <c r="M338" s="8"/>
      <c r="N338" s="8"/>
      <c r="O338" s="8"/>
      <c r="P338" s="8"/>
      <c r="Q338" s="8"/>
      <c r="R338" s="8"/>
      <c r="S338" s="8"/>
    </row>
    <row r="339" spans="1:19" x14ac:dyDescent="0.25">
      <c r="A339" s="5"/>
      <c r="B339" s="8"/>
      <c r="C339" s="8"/>
      <c r="D339" s="8"/>
      <c r="E339" s="8"/>
      <c r="F339" s="8"/>
      <c r="G339" s="5"/>
      <c r="H339" s="20"/>
      <c r="I339" s="20"/>
      <c r="J339" s="5"/>
      <c r="K339" s="10"/>
      <c r="L339" s="5"/>
      <c r="M339" s="8"/>
      <c r="N339" s="8"/>
      <c r="O339" s="8"/>
      <c r="P339" s="8"/>
      <c r="Q339" s="8"/>
      <c r="R339" s="8"/>
      <c r="S339" s="8"/>
    </row>
    <row r="340" spans="1:19" x14ac:dyDescent="0.25">
      <c r="A340" s="5"/>
      <c r="B340" s="8"/>
      <c r="C340" s="8"/>
      <c r="D340" s="8"/>
      <c r="E340" s="8"/>
      <c r="F340" s="8"/>
      <c r="G340" s="5"/>
      <c r="H340" s="20"/>
      <c r="I340" s="20"/>
      <c r="J340" s="5"/>
      <c r="K340" s="6"/>
      <c r="L340" s="5"/>
      <c r="M340" s="8"/>
      <c r="N340" s="8"/>
      <c r="O340" s="8"/>
      <c r="P340" s="8"/>
      <c r="Q340" s="8"/>
      <c r="R340" s="8"/>
      <c r="S340" s="8"/>
    </row>
    <row r="341" spans="1:19" x14ac:dyDescent="0.25">
      <c r="A341" s="5"/>
      <c r="B341" s="8"/>
      <c r="C341" s="8"/>
      <c r="D341" s="8"/>
      <c r="E341" s="8"/>
      <c r="F341" s="8"/>
      <c r="G341" s="5"/>
      <c r="H341" s="20"/>
      <c r="I341" s="20"/>
      <c r="J341" s="5"/>
      <c r="K341" s="6"/>
      <c r="L341" s="5"/>
      <c r="M341" s="8"/>
      <c r="N341" s="8"/>
      <c r="O341" s="8"/>
      <c r="P341" s="8"/>
      <c r="Q341" s="8"/>
      <c r="R341" s="8"/>
      <c r="S341" s="8"/>
    </row>
    <row r="342" spans="1:19" x14ac:dyDescent="0.25">
      <c r="A342" s="5"/>
      <c r="B342" s="8"/>
      <c r="C342" s="8"/>
      <c r="D342" s="8"/>
      <c r="E342" s="8"/>
      <c r="F342" s="8"/>
      <c r="G342" s="5"/>
      <c r="H342" s="20"/>
      <c r="I342" s="20"/>
      <c r="J342" s="5"/>
      <c r="K342" s="6"/>
      <c r="L342" s="5"/>
      <c r="M342" s="8"/>
      <c r="N342" s="8"/>
      <c r="O342" s="8"/>
      <c r="P342" s="8"/>
      <c r="Q342" s="8"/>
      <c r="R342" s="8"/>
      <c r="S342" s="8"/>
    </row>
    <row r="343" spans="1:19" x14ac:dyDescent="0.25">
      <c r="A343" s="5"/>
      <c r="B343" s="8"/>
      <c r="C343" s="8"/>
      <c r="D343" s="8"/>
      <c r="E343" s="8"/>
      <c r="F343" s="8"/>
      <c r="G343" s="5"/>
      <c r="H343" s="20"/>
      <c r="I343" s="20"/>
      <c r="J343" s="5"/>
      <c r="K343" s="6"/>
      <c r="L343" s="5"/>
      <c r="M343" s="8"/>
      <c r="N343" s="8"/>
      <c r="O343" s="8"/>
      <c r="P343" s="8"/>
      <c r="Q343" s="8"/>
      <c r="R343" s="8"/>
      <c r="S343" s="8"/>
    </row>
    <row r="344" spans="1:19" x14ac:dyDescent="0.25">
      <c r="A344" s="5"/>
      <c r="B344" s="8"/>
      <c r="C344" s="8"/>
      <c r="D344" s="8"/>
      <c r="E344" s="8"/>
      <c r="F344" s="8"/>
      <c r="G344" s="5"/>
      <c r="H344" s="20"/>
      <c r="I344" s="20"/>
      <c r="J344" s="5"/>
      <c r="K344" s="6"/>
      <c r="L344" s="5"/>
      <c r="M344" s="8"/>
      <c r="N344" s="8"/>
      <c r="O344" s="8"/>
      <c r="P344" s="8"/>
      <c r="Q344" s="8"/>
      <c r="R344" s="8"/>
      <c r="S344" s="8"/>
    </row>
    <row r="345" spans="1:19" x14ac:dyDescent="0.25">
      <c r="A345" s="5"/>
      <c r="B345" s="8"/>
      <c r="C345" s="8"/>
      <c r="D345" s="8"/>
      <c r="E345" s="8"/>
      <c r="F345" s="8"/>
      <c r="G345" s="5"/>
      <c r="H345" s="20"/>
      <c r="I345" s="20"/>
      <c r="J345" s="5"/>
      <c r="K345" s="6"/>
      <c r="L345" s="5"/>
      <c r="M345" s="8"/>
      <c r="N345" s="8"/>
      <c r="O345" s="8"/>
      <c r="P345" s="8"/>
      <c r="Q345" s="8"/>
      <c r="R345" s="8"/>
      <c r="S345" s="8"/>
    </row>
    <row r="346" spans="1:19" x14ac:dyDescent="0.25">
      <c r="A346" s="5"/>
      <c r="B346" s="8"/>
      <c r="C346" s="8"/>
      <c r="D346" s="8"/>
      <c r="E346" s="8"/>
      <c r="F346" s="8"/>
      <c r="G346" s="5"/>
      <c r="H346" s="20"/>
      <c r="I346" s="20"/>
      <c r="J346" s="5"/>
      <c r="K346" s="6"/>
      <c r="L346" s="5"/>
      <c r="M346" s="8"/>
      <c r="N346" s="8"/>
      <c r="O346" s="8"/>
      <c r="P346" s="8"/>
      <c r="Q346" s="8"/>
      <c r="R346" s="8"/>
      <c r="S346" s="8"/>
    </row>
    <row r="347" spans="1:19" x14ac:dyDescent="0.25">
      <c r="A347" s="5"/>
      <c r="B347" s="8"/>
      <c r="C347" s="8"/>
      <c r="D347" s="8"/>
      <c r="E347" s="8"/>
      <c r="F347" s="8"/>
      <c r="G347" s="5"/>
      <c r="H347" s="20"/>
      <c r="I347" s="20"/>
      <c r="J347" s="5"/>
      <c r="K347" s="6"/>
      <c r="L347" s="5"/>
      <c r="M347" s="8"/>
      <c r="N347" s="8"/>
      <c r="O347" s="8"/>
      <c r="P347" s="8"/>
      <c r="Q347" s="8"/>
      <c r="R347" s="8"/>
      <c r="S347" s="8"/>
    </row>
    <row r="348" spans="1:19" x14ac:dyDescent="0.25">
      <c r="A348" s="5"/>
      <c r="B348" s="8"/>
      <c r="C348" s="8"/>
      <c r="D348" s="8"/>
      <c r="E348" s="8"/>
      <c r="F348" s="8"/>
      <c r="G348" s="5"/>
      <c r="H348" s="20"/>
      <c r="I348" s="20"/>
      <c r="J348" s="5"/>
      <c r="K348" s="6"/>
      <c r="L348" s="5"/>
      <c r="M348" s="8"/>
      <c r="N348" s="8"/>
      <c r="O348" s="8"/>
      <c r="P348" s="8"/>
      <c r="Q348" s="8"/>
      <c r="R348" s="8"/>
      <c r="S348" s="8"/>
    </row>
    <row r="349" spans="1:19" x14ac:dyDescent="0.25">
      <c r="A349" s="5"/>
      <c r="B349" s="8"/>
      <c r="C349" s="8"/>
      <c r="D349" s="8"/>
      <c r="E349" s="8"/>
      <c r="F349" s="8"/>
      <c r="G349" s="5"/>
      <c r="H349" s="20"/>
      <c r="I349" s="20"/>
      <c r="J349" s="5"/>
      <c r="K349" s="6"/>
      <c r="L349" s="5"/>
      <c r="M349" s="8"/>
      <c r="N349" s="8"/>
      <c r="O349" s="8"/>
      <c r="P349" s="8"/>
      <c r="Q349" s="8"/>
      <c r="R349" s="8"/>
      <c r="S349" s="8"/>
    </row>
    <row r="350" spans="1:19" x14ac:dyDescent="0.25">
      <c r="A350" s="5"/>
      <c r="B350" s="8"/>
      <c r="C350" s="8"/>
      <c r="D350" s="8"/>
      <c r="E350" s="8"/>
      <c r="F350" s="8"/>
      <c r="G350" s="5"/>
      <c r="H350" s="20"/>
      <c r="I350" s="20"/>
      <c r="J350" s="5"/>
      <c r="K350" s="6"/>
      <c r="L350" s="5"/>
      <c r="M350" s="8"/>
      <c r="N350" s="8"/>
      <c r="O350" s="8"/>
      <c r="P350" s="8"/>
      <c r="Q350" s="8"/>
      <c r="R350" s="8"/>
      <c r="S350" s="8"/>
    </row>
    <row r="351" spans="1:19" x14ac:dyDescent="0.25">
      <c r="A351" s="5"/>
      <c r="B351" s="8"/>
      <c r="C351" s="8"/>
      <c r="D351" s="8"/>
      <c r="E351" s="8"/>
      <c r="F351" s="8"/>
      <c r="G351" s="5"/>
      <c r="H351" s="20"/>
      <c r="I351" s="20"/>
      <c r="J351" s="5"/>
      <c r="K351" s="6"/>
      <c r="L351" s="5"/>
      <c r="M351" s="8"/>
      <c r="N351" s="8"/>
      <c r="O351" s="8"/>
      <c r="P351" s="8"/>
      <c r="Q351" s="8"/>
      <c r="R351" s="8"/>
      <c r="S351" s="8"/>
    </row>
    <row r="352" spans="1:19" x14ac:dyDescent="0.25">
      <c r="A352" s="5"/>
      <c r="B352" s="8"/>
      <c r="C352" s="8"/>
      <c r="D352" s="8"/>
      <c r="E352" s="8"/>
      <c r="F352" s="8"/>
      <c r="G352" s="5"/>
      <c r="H352" s="20"/>
      <c r="I352" s="20"/>
      <c r="J352" s="5"/>
      <c r="K352" s="6"/>
      <c r="L352" s="5"/>
      <c r="M352" s="8"/>
      <c r="N352" s="8"/>
      <c r="O352" s="8"/>
      <c r="P352" s="8"/>
      <c r="Q352" s="8"/>
      <c r="R352" s="8"/>
      <c r="S352" s="8"/>
    </row>
    <row r="353" spans="1:19" x14ac:dyDescent="0.25">
      <c r="A353" s="5"/>
      <c r="B353" s="8"/>
      <c r="C353" s="8"/>
      <c r="D353" s="8"/>
      <c r="E353" s="8"/>
      <c r="F353" s="8"/>
      <c r="G353" s="5"/>
      <c r="H353" s="20"/>
      <c r="I353" s="20"/>
      <c r="J353" s="5"/>
      <c r="K353" s="6"/>
      <c r="L353" s="5"/>
      <c r="M353" s="8"/>
      <c r="N353" s="8"/>
      <c r="O353" s="8"/>
      <c r="P353" s="8"/>
      <c r="Q353" s="8"/>
      <c r="R353" s="8"/>
      <c r="S353" s="8"/>
    </row>
    <row r="354" spans="1:19" x14ac:dyDescent="0.25">
      <c r="A354" s="5"/>
      <c r="B354" s="8"/>
      <c r="C354" s="8"/>
      <c r="D354" s="8"/>
      <c r="E354" s="8"/>
      <c r="F354" s="8"/>
      <c r="G354" s="5"/>
      <c r="H354" s="20"/>
      <c r="I354" s="20"/>
      <c r="J354" s="5"/>
      <c r="K354" s="6"/>
      <c r="L354" s="5"/>
      <c r="M354" s="8"/>
      <c r="N354" s="8"/>
      <c r="O354" s="8"/>
      <c r="P354" s="8"/>
      <c r="Q354" s="8"/>
      <c r="R354" s="8"/>
      <c r="S354" s="8"/>
    </row>
    <row r="355" spans="1:19" x14ac:dyDescent="0.25">
      <c r="A355" s="5"/>
      <c r="B355" s="8"/>
      <c r="C355" s="8"/>
      <c r="D355" s="8"/>
      <c r="E355" s="8"/>
      <c r="F355" s="8"/>
      <c r="G355" s="5"/>
      <c r="H355" s="20"/>
      <c r="I355" s="20"/>
      <c r="J355" s="5"/>
      <c r="K355" s="6"/>
      <c r="L355" s="5"/>
      <c r="M355" s="8"/>
      <c r="N355" s="8"/>
      <c r="O355" s="8"/>
      <c r="P355" s="8"/>
      <c r="Q355" s="8"/>
      <c r="R355" s="8"/>
      <c r="S355" s="8"/>
    </row>
    <row r="356" spans="1:19" x14ac:dyDescent="0.25">
      <c r="A356" s="5"/>
      <c r="B356" s="8"/>
      <c r="C356" s="8"/>
      <c r="D356" s="8"/>
      <c r="E356" s="8"/>
      <c r="F356" s="8"/>
      <c r="G356" s="5"/>
      <c r="H356" s="20"/>
      <c r="I356" s="20"/>
      <c r="J356" s="5"/>
      <c r="K356" s="6"/>
      <c r="L356" s="5"/>
      <c r="M356" s="8"/>
      <c r="N356" s="8"/>
      <c r="O356" s="8"/>
      <c r="P356" s="8"/>
      <c r="Q356" s="8"/>
      <c r="R356" s="8"/>
      <c r="S356" s="8"/>
    </row>
    <row r="357" spans="1:19" x14ac:dyDescent="0.25">
      <c r="A357" s="5"/>
      <c r="B357" s="8"/>
      <c r="C357" s="8"/>
      <c r="D357" s="8"/>
      <c r="E357" s="8"/>
      <c r="F357" s="8"/>
      <c r="G357" s="5"/>
      <c r="H357" s="20"/>
      <c r="I357" s="20"/>
      <c r="J357" s="5"/>
      <c r="K357" s="6"/>
      <c r="L357" s="5"/>
      <c r="M357" s="8"/>
      <c r="N357" s="8"/>
      <c r="O357" s="8"/>
      <c r="P357" s="8"/>
      <c r="Q357" s="8"/>
      <c r="R357" s="8"/>
      <c r="S357" s="8"/>
    </row>
    <row r="358" spans="1:19" x14ac:dyDescent="0.25">
      <c r="A358" s="5"/>
      <c r="B358" s="8"/>
      <c r="C358" s="8"/>
      <c r="D358" s="8"/>
      <c r="E358" s="8"/>
      <c r="F358" s="8"/>
      <c r="G358" s="5"/>
      <c r="H358" s="20"/>
      <c r="I358" s="20"/>
      <c r="J358" s="5"/>
      <c r="K358" s="6"/>
      <c r="L358" s="5"/>
      <c r="M358" s="8"/>
      <c r="N358" s="8"/>
      <c r="O358" s="8"/>
      <c r="P358" s="8"/>
      <c r="Q358" s="8"/>
      <c r="R358" s="8"/>
      <c r="S358" s="8"/>
    </row>
    <row r="359" spans="1:19" x14ac:dyDescent="0.25">
      <c r="A359" s="5"/>
      <c r="B359" s="8"/>
      <c r="C359" s="8"/>
      <c r="D359" s="8"/>
      <c r="E359" s="8"/>
      <c r="F359" s="8"/>
      <c r="G359" s="5"/>
      <c r="H359" s="20"/>
      <c r="I359" s="20"/>
      <c r="J359" s="5"/>
      <c r="K359" s="6"/>
      <c r="L359" s="5"/>
      <c r="M359" s="8"/>
      <c r="N359" s="8"/>
      <c r="O359" s="8"/>
      <c r="P359" s="8"/>
      <c r="Q359" s="8"/>
      <c r="R359" s="8"/>
      <c r="S359" s="8"/>
    </row>
    <row r="360" spans="1:19" x14ac:dyDescent="0.25">
      <c r="A360" s="5"/>
      <c r="B360" s="8"/>
      <c r="C360" s="8"/>
      <c r="D360" s="8"/>
      <c r="E360" s="8"/>
      <c r="F360" s="8"/>
      <c r="G360" s="5"/>
      <c r="H360" s="20"/>
      <c r="I360" s="20"/>
      <c r="J360" s="5"/>
      <c r="K360" s="6"/>
      <c r="L360" s="5"/>
      <c r="M360" s="8"/>
      <c r="N360" s="8"/>
      <c r="O360" s="8"/>
      <c r="P360" s="8"/>
      <c r="Q360" s="8"/>
      <c r="R360" s="8"/>
      <c r="S360" s="8"/>
    </row>
    <row r="361" spans="1:19" x14ac:dyDescent="0.25">
      <c r="A361" s="6"/>
      <c r="G361" s="6"/>
      <c r="J361" s="6"/>
      <c r="K361" s="6"/>
      <c r="L361" s="6"/>
    </row>
    <row r="362" spans="1:19" x14ac:dyDescent="0.25">
      <c r="A362" s="6"/>
      <c r="G362" s="6"/>
      <c r="J362" s="6"/>
      <c r="K362" s="6"/>
      <c r="L362" s="6"/>
    </row>
    <row r="363" spans="1:19" x14ac:dyDescent="0.25">
      <c r="A363" s="6"/>
      <c r="G363" s="6"/>
      <c r="J363" s="6"/>
      <c r="K363" s="6"/>
      <c r="L363" s="6"/>
    </row>
    <row r="364" spans="1:19" x14ac:dyDescent="0.25">
      <c r="A364" s="6"/>
      <c r="G364" s="6"/>
      <c r="J364" s="6"/>
      <c r="K364" s="6"/>
      <c r="L364" s="6"/>
    </row>
    <row r="365" spans="1:19" x14ac:dyDescent="0.25">
      <c r="A365" s="6"/>
      <c r="G365" s="6"/>
      <c r="J365" s="6"/>
      <c r="K365" s="6"/>
      <c r="L365" s="6"/>
    </row>
    <row r="366" spans="1:19" x14ac:dyDescent="0.25">
      <c r="A366" s="6"/>
      <c r="G366" s="6"/>
      <c r="J366" s="6"/>
      <c r="K366" s="6"/>
      <c r="L366" s="6"/>
    </row>
    <row r="367" spans="1:19" x14ac:dyDescent="0.25">
      <c r="A367" s="6"/>
      <c r="G367" s="6"/>
      <c r="J367" s="6"/>
      <c r="K367" s="6"/>
      <c r="L367" s="6"/>
    </row>
    <row r="368" spans="1:19" x14ac:dyDescent="0.25">
      <c r="A368" s="6"/>
      <c r="G368" s="6"/>
      <c r="J368" s="6"/>
      <c r="K368" s="6"/>
      <c r="L368" s="6"/>
    </row>
    <row r="369" spans="1:12" x14ac:dyDescent="0.25">
      <c r="A369" s="6"/>
      <c r="G369" s="6"/>
      <c r="J369" s="6"/>
      <c r="K369" s="6"/>
      <c r="L369" s="6"/>
    </row>
    <row r="370" spans="1:12" x14ac:dyDescent="0.25">
      <c r="A370" s="6"/>
      <c r="G370" s="6"/>
      <c r="J370" s="6"/>
      <c r="K370" s="6"/>
      <c r="L370" s="6"/>
    </row>
  </sheetData>
  <autoFilter ref="A3:S333" xr:uid="{00000000-0009-0000-0000-00000B000000}"/>
  <customSheetViews>
    <customSheetView guid="{210C768B-38E4-4D2C-8149-F4A32F21E0EE}" scale="130" showPageBreaks="1" showGridLines="0" printArea="1" showAutoFilter="1" hiddenRows="1" hiddenColumns="1" topLeftCell="AC1">
      <pane ySplit="9" topLeftCell="A325" activePane="bottomLeft" state="frozen"/>
      <selection pane="bottomLeft" activeCell="AD4" sqref="AD4"/>
      <pageMargins left="0.39370078740157483" right="0.39370078740157483" top="0.39370078740157483" bottom="0.39370078740157483" header="0.31496062992125984" footer="0.31496062992125984"/>
      <printOptions horizontalCentered="1"/>
      <pageSetup paperSize="120" scale="46" orientation="landscape" r:id="rId1"/>
      <headerFooter scaleWithDoc="0">
        <oddFooter>&amp;C&amp;G&amp;RDPE-FT-004. V1. Página &amp;P de &amp;N</oddFooter>
      </headerFooter>
      <autoFilter ref="A4:AJ334" xr:uid="{B91BA6D9-A4BC-4E46-BC51-8730729E89B4}"/>
    </customSheetView>
    <customSheetView guid="{85D7DEF3-4168-4539-9E03-35993795635A}" showPageBreaks="1" showGridLines="0" printArea="1" filter="1" showAutoFilter="1" hiddenRows="1" hiddenColumns="1" topLeftCell="C1">
      <pane xSplit="1" ySplit="4" topLeftCell="Y149" activePane="bottomRight" state="frozen"/>
      <selection pane="bottomRight" activeCell="AD155" sqref="AD155:AD156"/>
      <pageMargins left="0.39370078740157483" right="0.39370078740157483" top="0.39370078740157483" bottom="0.39370078740157483" header="0.31496062992125984" footer="0.31496062992125984"/>
      <printOptions horizontalCentered="1"/>
      <pageSetup paperSize="120" scale="46" orientation="landscape" r:id="rId2"/>
      <headerFooter scaleWithDoc="0">
        <oddFooter>&amp;C&amp;G&amp;RDPE-FT-004. V1. Página &amp;P de &amp;N</oddFooter>
      </headerFooter>
      <autoFilter ref="A4:T334" xr:uid="{F903C425-7122-4E2F-9636-132366D0A808}">
        <filterColumn colId="9">
          <filters>
            <filter val="Subdirección General Técnica y Territorial"/>
            <filter val="Subdirección General Técnica y Territorial - _x000a_Coordinación regional"/>
            <filter val="Subdirección General Técnica y Territorial - _x000a_Equipos territoriales"/>
          </filters>
        </filterColumn>
      </autoFilter>
    </customSheetView>
    <customSheetView guid="{FB1E2891-2A33-44CA-9506-1229A0319D8A}" scale="130" showGridLines="0" printArea="1" showAutoFilter="1" hiddenRows="1" hiddenColumns="1" topLeftCell="AC1">
      <pane ySplit="4" topLeftCell="A255" activePane="bottomLeft" state="frozen"/>
      <selection pane="bottomLeft" activeCell="AD257" sqref="AD257:AD263"/>
      <pageMargins left="0.39370078740157483" right="0.39370078740157483" top="0.39370078740157483" bottom="0.39370078740157483" header="0.31496062992125984" footer="0.31496062992125984"/>
      <printOptions horizontalCentered="1"/>
      <pageSetup paperSize="120" scale="46" orientation="landscape" r:id="rId3"/>
      <headerFooter scaleWithDoc="0">
        <oddFooter>&amp;C&amp;G&amp;RDPE-FT-004. V1. Página &amp;P de &amp;N</oddFooter>
      </headerFooter>
      <autoFilter ref="A4:AJ334" xr:uid="{92774D26-9839-4ECD-AE2C-7F970127D664}"/>
    </customSheetView>
  </customSheetViews>
  <mergeCells count="1086">
    <mergeCell ref="R95:R96"/>
    <mergeCell ref="R97:R102"/>
    <mergeCell ref="Q97:Q102"/>
    <mergeCell ref="Q104:Q107"/>
    <mergeCell ref="Q108:Q111"/>
    <mergeCell ref="P97:P102"/>
    <mergeCell ref="P104:P107"/>
    <mergeCell ref="P108:P111"/>
    <mergeCell ref="P113:P120"/>
    <mergeCell ref="P122:P125"/>
    <mergeCell ref="P126:P128"/>
    <mergeCell ref="P129:P132"/>
    <mergeCell ref="P133:P139"/>
    <mergeCell ref="P140:P142"/>
    <mergeCell ref="Q173:Q174"/>
    <mergeCell ref="Q175:Q177"/>
    <mergeCell ref="M2:S2"/>
    <mergeCell ref="P162:P165"/>
    <mergeCell ref="P166:P170"/>
    <mergeCell ref="P171:P172"/>
    <mergeCell ref="P173:P174"/>
    <mergeCell ref="P175:P177"/>
    <mergeCell ref="S92:S94"/>
    <mergeCell ref="Q88:Q91"/>
    <mergeCell ref="Q92:Q94"/>
    <mergeCell ref="P88:P91"/>
    <mergeCell ref="P92:P94"/>
    <mergeCell ref="O59:O62"/>
    <mergeCell ref="S59:S62"/>
    <mergeCell ref="N64:N75"/>
    <mergeCell ref="O64:O75"/>
    <mergeCell ref="S64:S75"/>
    <mergeCell ref="R289:R291"/>
    <mergeCell ref="R292:R294"/>
    <mergeCell ref="R104:R107"/>
    <mergeCell ref="R108:R111"/>
    <mergeCell ref="S122:S125"/>
    <mergeCell ref="S129:S132"/>
    <mergeCell ref="S133:S139"/>
    <mergeCell ref="R238:R242"/>
    <mergeCell ref="R243:R248"/>
    <mergeCell ref="R249:R255"/>
    <mergeCell ref="R256:R262"/>
    <mergeCell ref="R263:R267"/>
    <mergeCell ref="R269:R274"/>
    <mergeCell ref="R275:R276"/>
    <mergeCell ref="R277:R278"/>
    <mergeCell ref="R279:R280"/>
    <mergeCell ref="Q256:Q262"/>
    <mergeCell ref="Q263:Q267"/>
    <mergeCell ref="S277:S278"/>
    <mergeCell ref="N281:N284"/>
    <mergeCell ref="O281:O284"/>
    <mergeCell ref="S281:S284"/>
    <mergeCell ref="Q277:Q278"/>
    <mergeCell ref="Q279:Q280"/>
    <mergeCell ref="Q281:Q284"/>
    <mergeCell ref="P281:P284"/>
    <mergeCell ref="R281:R284"/>
    <mergeCell ref="N249:N255"/>
    <mergeCell ref="O249:O255"/>
    <mergeCell ref="S249:S255"/>
    <mergeCell ref="N256:N262"/>
    <mergeCell ref="O256:O262"/>
    <mergeCell ref="S256:S262"/>
    <mergeCell ref="N263:N267"/>
    <mergeCell ref="O263:O267"/>
    <mergeCell ref="S263:S267"/>
    <mergeCell ref="N275:N276"/>
    <mergeCell ref="O275:O276"/>
    <mergeCell ref="S275:S276"/>
    <mergeCell ref="P277:P278"/>
    <mergeCell ref="P279:P280"/>
    <mergeCell ref="S76:S79"/>
    <mergeCell ref="N81:N87"/>
    <mergeCell ref="O81:O87"/>
    <mergeCell ref="S81:S87"/>
    <mergeCell ref="Q76:Q79"/>
    <mergeCell ref="Q81:Q87"/>
    <mergeCell ref="N88:N91"/>
    <mergeCell ref="O88:O91"/>
    <mergeCell ref="R59:R62"/>
    <mergeCell ref="R64:R75"/>
    <mergeCell ref="R76:R79"/>
    <mergeCell ref="R81:R87"/>
    <mergeCell ref="R88:R91"/>
    <mergeCell ref="R92:R94"/>
    <mergeCell ref="Q64:Q75"/>
    <mergeCell ref="P64:P75"/>
    <mergeCell ref="N279:N280"/>
    <mergeCell ref="O279:O280"/>
    <mergeCell ref="S279:S280"/>
    <mergeCell ref="Q215:Q219"/>
    <mergeCell ref="Q220:Q222"/>
    <mergeCell ref="Q224:Q230"/>
    <mergeCell ref="P215:P219"/>
    <mergeCell ref="P220:P222"/>
    <mergeCell ref="P224:P230"/>
    <mergeCell ref="R215:R219"/>
    <mergeCell ref="R220:R222"/>
    <mergeCell ref="R224:R230"/>
    <mergeCell ref="R173:R174"/>
    <mergeCell ref="R175:R177"/>
    <mergeCell ref="R171:R172"/>
    <mergeCell ref="P151:P153"/>
    <mergeCell ref="B2:L2"/>
    <mergeCell ref="A4:A8"/>
    <mergeCell ref="B4:B8"/>
    <mergeCell ref="D4:D8"/>
    <mergeCell ref="C4:C8"/>
    <mergeCell ref="E4:E8"/>
    <mergeCell ref="A14:A18"/>
    <mergeCell ref="B14:B18"/>
    <mergeCell ref="D14:D18"/>
    <mergeCell ref="C14:C18"/>
    <mergeCell ref="E14:E18"/>
    <mergeCell ref="A9:A13"/>
    <mergeCell ref="B9:B13"/>
    <mergeCell ref="D9:D13"/>
    <mergeCell ref="C9:C13"/>
    <mergeCell ref="E9:E13"/>
    <mergeCell ref="S88:S91"/>
    <mergeCell ref="F20:F22"/>
    <mergeCell ref="K20:K26"/>
    <mergeCell ref="L20:L26"/>
    <mergeCell ref="F23:F26"/>
    <mergeCell ref="A20:A26"/>
    <mergeCell ref="B20:B26"/>
    <mergeCell ref="D20:D26"/>
    <mergeCell ref="C20:C26"/>
    <mergeCell ref="E20:E26"/>
    <mergeCell ref="F14:F18"/>
    <mergeCell ref="K14:K18"/>
    <mergeCell ref="L14:L18"/>
    <mergeCell ref="F9:F13"/>
    <mergeCell ref="K9:K13"/>
    <mergeCell ref="L9:L13"/>
    <mergeCell ref="F4:F8"/>
    <mergeCell ref="K4:K8"/>
    <mergeCell ref="L4:L8"/>
    <mergeCell ref="S36:S43"/>
    <mergeCell ref="Q36:Q43"/>
    <mergeCell ref="P36:P43"/>
    <mergeCell ref="K32:K34"/>
    <mergeCell ref="L32:L34"/>
    <mergeCell ref="R36:R43"/>
    <mergeCell ref="A32:A34"/>
    <mergeCell ref="B32:B34"/>
    <mergeCell ref="D32:D34"/>
    <mergeCell ref="C32:C34"/>
    <mergeCell ref="E32:E34"/>
    <mergeCell ref="F27:F31"/>
    <mergeCell ref="K27:K31"/>
    <mergeCell ref="L27:L31"/>
    <mergeCell ref="M27:M31"/>
    <mergeCell ref="N27:N31"/>
    <mergeCell ref="O27:O31"/>
    <mergeCell ref="S27:S31"/>
    <mergeCell ref="N32:N34"/>
    <mergeCell ref="O32:O34"/>
    <mergeCell ref="S32:S34"/>
    <mergeCell ref="Q27:Q31"/>
    <mergeCell ref="Q32:Q34"/>
    <mergeCell ref="R27:R31"/>
    <mergeCell ref="R32:R34"/>
    <mergeCell ref="P27:P31"/>
    <mergeCell ref="P32:P34"/>
    <mergeCell ref="A27:A31"/>
    <mergeCell ref="B27:B31"/>
    <mergeCell ref="D27:D31"/>
    <mergeCell ref="C27:C31"/>
    <mergeCell ref="E27:E31"/>
    <mergeCell ref="F32:F34"/>
    <mergeCell ref="F44:F46"/>
    <mergeCell ref="K44:K46"/>
    <mergeCell ref="L44:L46"/>
    <mergeCell ref="E44:E46"/>
    <mergeCell ref="F47:F52"/>
    <mergeCell ref="K47:K52"/>
    <mergeCell ref="L47:L52"/>
    <mergeCell ref="K36:K43"/>
    <mergeCell ref="L36:L43"/>
    <mergeCell ref="F41:F43"/>
    <mergeCell ref="A36:A43"/>
    <mergeCell ref="B36:B43"/>
    <mergeCell ref="D36:D43"/>
    <mergeCell ref="C36:C43"/>
    <mergeCell ref="E36:E43"/>
    <mergeCell ref="A44:A46"/>
    <mergeCell ref="F36:F40"/>
    <mergeCell ref="B44:B46"/>
    <mergeCell ref="D44:D46"/>
    <mergeCell ref="C44:C46"/>
    <mergeCell ref="A56:A58"/>
    <mergeCell ref="B56:B58"/>
    <mergeCell ref="D56:D58"/>
    <mergeCell ref="C56:C58"/>
    <mergeCell ref="E56:E58"/>
    <mergeCell ref="A53:A55"/>
    <mergeCell ref="B53:B55"/>
    <mergeCell ref="D53:D55"/>
    <mergeCell ref="C53:C55"/>
    <mergeCell ref="E53:E55"/>
    <mergeCell ref="F56:F58"/>
    <mergeCell ref="K56:K58"/>
    <mergeCell ref="L56:L58"/>
    <mergeCell ref="A47:A52"/>
    <mergeCell ref="B47:B52"/>
    <mergeCell ref="D47:D52"/>
    <mergeCell ref="C47:C52"/>
    <mergeCell ref="E47:E52"/>
    <mergeCell ref="A59:A62"/>
    <mergeCell ref="B59:B62"/>
    <mergeCell ref="D59:D62"/>
    <mergeCell ref="C59:C62"/>
    <mergeCell ref="E59:E62"/>
    <mergeCell ref="F64:F75"/>
    <mergeCell ref="K64:K75"/>
    <mergeCell ref="F53:F55"/>
    <mergeCell ref="K53:K55"/>
    <mergeCell ref="L53:L55"/>
    <mergeCell ref="S53:S55"/>
    <mergeCell ref="N56:N58"/>
    <mergeCell ref="O56:O58"/>
    <mergeCell ref="S56:S58"/>
    <mergeCell ref="Q53:Q55"/>
    <mergeCell ref="Q56:Q58"/>
    <mergeCell ref="P53:P55"/>
    <mergeCell ref="P56:P58"/>
    <mergeCell ref="F59:F62"/>
    <mergeCell ref="K59:K62"/>
    <mergeCell ref="L59:L62"/>
    <mergeCell ref="R53:R55"/>
    <mergeCell ref="R56:R58"/>
    <mergeCell ref="M64:M75"/>
    <mergeCell ref="Q59:Q62"/>
    <mergeCell ref="P59:P62"/>
    <mergeCell ref="N59:N62"/>
    <mergeCell ref="M59:M62"/>
    <mergeCell ref="M56:M58"/>
    <mergeCell ref="O53:O55"/>
    <mergeCell ref="N53:N55"/>
    <mergeCell ref="M53:M55"/>
    <mergeCell ref="F76:F79"/>
    <mergeCell ref="K76:K79"/>
    <mergeCell ref="L76:L79"/>
    <mergeCell ref="L64:L75"/>
    <mergeCell ref="A76:A79"/>
    <mergeCell ref="B76:B79"/>
    <mergeCell ref="D76:D79"/>
    <mergeCell ref="C76:C79"/>
    <mergeCell ref="E76:E79"/>
    <mergeCell ref="A81:A87"/>
    <mergeCell ref="B81:B87"/>
    <mergeCell ref="D81:D87"/>
    <mergeCell ref="C81:C87"/>
    <mergeCell ref="E81:E87"/>
    <mergeCell ref="A64:A75"/>
    <mergeCell ref="B64:B75"/>
    <mergeCell ref="D64:D75"/>
    <mergeCell ref="C64:C75"/>
    <mergeCell ref="E64:E75"/>
    <mergeCell ref="A92:A94"/>
    <mergeCell ref="B92:B94"/>
    <mergeCell ref="D92:D94"/>
    <mergeCell ref="C92:C94"/>
    <mergeCell ref="E92:E94"/>
    <mergeCell ref="A88:A91"/>
    <mergeCell ref="B88:B91"/>
    <mergeCell ref="D88:D91"/>
    <mergeCell ref="C88:C91"/>
    <mergeCell ref="E88:E91"/>
    <mergeCell ref="F92:F94"/>
    <mergeCell ref="K92:K94"/>
    <mergeCell ref="L92:L94"/>
    <mergeCell ref="F88:F91"/>
    <mergeCell ref="K88:K91"/>
    <mergeCell ref="L88:L91"/>
    <mergeCell ref="F81:F85"/>
    <mergeCell ref="K81:K87"/>
    <mergeCell ref="L81:L87"/>
    <mergeCell ref="F86:F87"/>
    <mergeCell ref="S95:S96"/>
    <mergeCell ref="Q95:Q96"/>
    <mergeCell ref="P95:P96"/>
    <mergeCell ref="N97:N102"/>
    <mergeCell ref="O97:O102"/>
    <mergeCell ref="S97:S102"/>
    <mergeCell ref="A108:A111"/>
    <mergeCell ref="B108:B111"/>
    <mergeCell ref="D108:D111"/>
    <mergeCell ref="C108:C111"/>
    <mergeCell ref="E108:E111"/>
    <mergeCell ref="A104:A107"/>
    <mergeCell ref="B104:B107"/>
    <mergeCell ref="D104:D107"/>
    <mergeCell ref="C104:C107"/>
    <mergeCell ref="E104:E107"/>
    <mergeCell ref="M108:M111"/>
    <mergeCell ref="F108:F111"/>
    <mergeCell ref="K108:K111"/>
    <mergeCell ref="L108:L111"/>
    <mergeCell ref="F104:F107"/>
    <mergeCell ref="K104:K107"/>
    <mergeCell ref="L104:L107"/>
    <mergeCell ref="M104:M107"/>
    <mergeCell ref="N104:N107"/>
    <mergeCell ref="O104:O107"/>
    <mergeCell ref="S104:S107"/>
    <mergeCell ref="N108:N111"/>
    <mergeCell ref="O108:O111"/>
    <mergeCell ref="S108:S111"/>
    <mergeCell ref="A97:A102"/>
    <mergeCell ref="B97:B102"/>
    <mergeCell ref="F113:F120"/>
    <mergeCell ref="K113:K120"/>
    <mergeCell ref="L113:L120"/>
    <mergeCell ref="A122:A125"/>
    <mergeCell ref="B122:B125"/>
    <mergeCell ref="D122:D125"/>
    <mergeCell ref="C122:C125"/>
    <mergeCell ref="E122:E125"/>
    <mergeCell ref="A113:A120"/>
    <mergeCell ref="B113:B120"/>
    <mergeCell ref="D113:D120"/>
    <mergeCell ref="C113:C120"/>
    <mergeCell ref="E113:E120"/>
    <mergeCell ref="F122:F125"/>
    <mergeCell ref="K122:K125"/>
    <mergeCell ref="L122:L125"/>
    <mergeCell ref="N95:N96"/>
    <mergeCell ref="D97:D102"/>
    <mergeCell ref="C97:C102"/>
    <mergeCell ref="E97:E102"/>
    <mergeCell ref="A95:A96"/>
    <mergeCell ref="B95:B96"/>
    <mergeCell ref="D95:D96"/>
    <mergeCell ref="C95:C96"/>
    <mergeCell ref="E95:E96"/>
    <mergeCell ref="F97:F98"/>
    <mergeCell ref="K97:K102"/>
    <mergeCell ref="L97:L102"/>
    <mergeCell ref="F99:F102"/>
    <mergeCell ref="F95:F96"/>
    <mergeCell ref="K95:K96"/>
    <mergeCell ref="L95:L96"/>
    <mergeCell ref="O140:O142"/>
    <mergeCell ref="A133:A139"/>
    <mergeCell ref="B133:B139"/>
    <mergeCell ref="D133:D139"/>
    <mergeCell ref="N113:N120"/>
    <mergeCell ref="O113:O120"/>
    <mergeCell ref="S113:S120"/>
    <mergeCell ref="N122:N125"/>
    <mergeCell ref="O122:O125"/>
    <mergeCell ref="R113:R120"/>
    <mergeCell ref="R122:R125"/>
    <mergeCell ref="N126:N128"/>
    <mergeCell ref="O126:O128"/>
    <mergeCell ref="S126:S128"/>
    <mergeCell ref="Q113:Q120"/>
    <mergeCell ref="Q122:Q125"/>
    <mergeCell ref="Q126:Q128"/>
    <mergeCell ref="C129:C132"/>
    <mergeCell ref="E129:E132"/>
    <mergeCell ref="M133:M139"/>
    <mergeCell ref="A126:A128"/>
    <mergeCell ref="B126:B128"/>
    <mergeCell ref="D126:D128"/>
    <mergeCell ref="C126:C128"/>
    <mergeCell ref="E126:E128"/>
    <mergeCell ref="R126:R128"/>
    <mergeCell ref="R129:R132"/>
    <mergeCell ref="R133:R139"/>
    <mergeCell ref="F133:F139"/>
    <mergeCell ref="K133:K139"/>
    <mergeCell ref="L133:L139"/>
    <mergeCell ref="F129:F132"/>
    <mergeCell ref="F126:F128"/>
    <mergeCell ref="K126:K128"/>
    <mergeCell ref="L126:L128"/>
    <mergeCell ref="A143:A145"/>
    <mergeCell ref="B143:B145"/>
    <mergeCell ref="D143:D145"/>
    <mergeCell ref="C143:C145"/>
    <mergeCell ref="E143:E145"/>
    <mergeCell ref="A140:A142"/>
    <mergeCell ref="B140:B142"/>
    <mergeCell ref="D140:D142"/>
    <mergeCell ref="C140:C142"/>
    <mergeCell ref="E140:E142"/>
    <mergeCell ref="F143:F145"/>
    <mergeCell ref="K143:K145"/>
    <mergeCell ref="L143:L145"/>
    <mergeCell ref="F140:F142"/>
    <mergeCell ref="K140:K142"/>
    <mergeCell ref="L140:L142"/>
    <mergeCell ref="K129:K132"/>
    <mergeCell ref="L129:L132"/>
    <mergeCell ref="C133:C139"/>
    <mergeCell ref="E133:E139"/>
    <mergeCell ref="A129:A132"/>
    <mergeCell ref="B129:B132"/>
    <mergeCell ref="D129:D132"/>
    <mergeCell ref="A148:A149"/>
    <mergeCell ref="B148:B149"/>
    <mergeCell ref="D148:D149"/>
    <mergeCell ref="C148:C149"/>
    <mergeCell ref="E148:E149"/>
    <mergeCell ref="A146:A147"/>
    <mergeCell ref="B146:B147"/>
    <mergeCell ref="D146:D147"/>
    <mergeCell ref="C146:C147"/>
    <mergeCell ref="E146:E147"/>
    <mergeCell ref="F148:F149"/>
    <mergeCell ref="K148:K149"/>
    <mergeCell ref="F146:F147"/>
    <mergeCell ref="K146:K147"/>
    <mergeCell ref="N146:N147"/>
    <mergeCell ref="O146:O147"/>
    <mergeCell ref="S146:S147"/>
    <mergeCell ref="N148:N149"/>
    <mergeCell ref="O148:O149"/>
    <mergeCell ref="S148:S149"/>
    <mergeCell ref="Q146:Q147"/>
    <mergeCell ref="Q148:Q149"/>
    <mergeCell ref="P146:P147"/>
    <mergeCell ref="R146:R147"/>
    <mergeCell ref="R148:R149"/>
    <mergeCell ref="L148:L149"/>
    <mergeCell ref="L146:L147"/>
    <mergeCell ref="P148:P149"/>
    <mergeCell ref="A154:A155"/>
    <mergeCell ref="B154:B155"/>
    <mergeCell ref="D154:D155"/>
    <mergeCell ref="C154:C155"/>
    <mergeCell ref="E154:E155"/>
    <mergeCell ref="A151:A153"/>
    <mergeCell ref="B151:B153"/>
    <mergeCell ref="D151:D153"/>
    <mergeCell ref="C151:C153"/>
    <mergeCell ref="E151:E153"/>
    <mergeCell ref="M154:M155"/>
    <mergeCell ref="F154:F155"/>
    <mergeCell ref="K154:K155"/>
    <mergeCell ref="L154:L155"/>
    <mergeCell ref="F151:F153"/>
    <mergeCell ref="K151:K153"/>
    <mergeCell ref="L151:L153"/>
    <mergeCell ref="S151:S153"/>
    <mergeCell ref="N154:N155"/>
    <mergeCell ref="O154:O155"/>
    <mergeCell ref="S154:S155"/>
    <mergeCell ref="Q151:Q153"/>
    <mergeCell ref="Q154:Q155"/>
    <mergeCell ref="R151:R153"/>
    <mergeCell ref="R154:R155"/>
    <mergeCell ref="A162:A165"/>
    <mergeCell ref="B162:B165"/>
    <mergeCell ref="D162:D165"/>
    <mergeCell ref="C162:C165"/>
    <mergeCell ref="E162:E165"/>
    <mergeCell ref="A156:A161"/>
    <mergeCell ref="B156:B161"/>
    <mergeCell ref="D156:D161"/>
    <mergeCell ref="C156:C161"/>
    <mergeCell ref="E156:E161"/>
    <mergeCell ref="M162:M165"/>
    <mergeCell ref="F162:F165"/>
    <mergeCell ref="K162:K165"/>
    <mergeCell ref="L162:L165"/>
    <mergeCell ref="F156:F161"/>
    <mergeCell ref="K156:K161"/>
    <mergeCell ref="L156:L161"/>
    <mergeCell ref="M156:M161"/>
    <mergeCell ref="N156:N161"/>
    <mergeCell ref="O156:O161"/>
    <mergeCell ref="S156:S161"/>
    <mergeCell ref="N162:N165"/>
    <mergeCell ref="P154:P155"/>
    <mergeCell ref="P156:P161"/>
    <mergeCell ref="A171:A172"/>
    <mergeCell ref="B171:B172"/>
    <mergeCell ref="D171:D172"/>
    <mergeCell ref="C171:C172"/>
    <mergeCell ref="E171:E172"/>
    <mergeCell ref="A166:A170"/>
    <mergeCell ref="B166:B170"/>
    <mergeCell ref="D166:D170"/>
    <mergeCell ref="C166:C170"/>
    <mergeCell ref="E166:E170"/>
    <mergeCell ref="M171:M172"/>
    <mergeCell ref="F171:F172"/>
    <mergeCell ref="K171:K172"/>
    <mergeCell ref="L171:L172"/>
    <mergeCell ref="F166:F170"/>
    <mergeCell ref="K166:K170"/>
    <mergeCell ref="L166:L170"/>
    <mergeCell ref="M166:M170"/>
    <mergeCell ref="A175:A177"/>
    <mergeCell ref="B175:B177"/>
    <mergeCell ref="D175:D177"/>
    <mergeCell ref="C175:C177"/>
    <mergeCell ref="E175:E177"/>
    <mergeCell ref="A173:A174"/>
    <mergeCell ref="B173:B174"/>
    <mergeCell ref="D173:D174"/>
    <mergeCell ref="C173:C174"/>
    <mergeCell ref="E173:E174"/>
    <mergeCell ref="F175:F177"/>
    <mergeCell ref="K175:K177"/>
    <mergeCell ref="L175:L177"/>
    <mergeCell ref="F173:F174"/>
    <mergeCell ref="K173:K174"/>
    <mergeCell ref="L173:L174"/>
    <mergeCell ref="O175:O177"/>
    <mergeCell ref="A179:A184"/>
    <mergeCell ref="B179:B184"/>
    <mergeCell ref="D179:D184"/>
    <mergeCell ref="C179:C184"/>
    <mergeCell ref="E179:E184"/>
    <mergeCell ref="M179:M184"/>
    <mergeCell ref="N179:N184"/>
    <mergeCell ref="O179:O184"/>
    <mergeCell ref="S179:S184"/>
    <mergeCell ref="Q179:Q184"/>
    <mergeCell ref="P179:P184"/>
    <mergeCell ref="R179:R184"/>
    <mergeCell ref="F187:F189"/>
    <mergeCell ref="F179:F181"/>
    <mergeCell ref="K179:K184"/>
    <mergeCell ref="L179:L184"/>
    <mergeCell ref="F185:F186"/>
    <mergeCell ref="K185:K195"/>
    <mergeCell ref="L185:L195"/>
    <mergeCell ref="F190:F191"/>
    <mergeCell ref="F192:F195"/>
    <mergeCell ref="F182:F184"/>
    <mergeCell ref="A185:A195"/>
    <mergeCell ref="B185:B195"/>
    <mergeCell ref="D185:D195"/>
    <mergeCell ref="C185:C195"/>
    <mergeCell ref="E185:E195"/>
    <mergeCell ref="K224:K230"/>
    <mergeCell ref="L224:L230"/>
    <mergeCell ref="F227:F228"/>
    <mergeCell ref="F229:F230"/>
    <mergeCell ref="F215:F216"/>
    <mergeCell ref="K220:K222"/>
    <mergeCell ref="L220:L222"/>
    <mergeCell ref="K215:K219"/>
    <mergeCell ref="L215:L219"/>
    <mergeCell ref="F217:F219"/>
    <mergeCell ref="A215:A219"/>
    <mergeCell ref="B215:B219"/>
    <mergeCell ref="D215:D219"/>
    <mergeCell ref="C215:C219"/>
    <mergeCell ref="E215:E219"/>
    <mergeCell ref="A197:A214"/>
    <mergeCell ref="B197:B214"/>
    <mergeCell ref="D197:D214"/>
    <mergeCell ref="C197:C214"/>
    <mergeCell ref="E197:E214"/>
    <mergeCell ref="F199:F202"/>
    <mergeCell ref="F203:F204"/>
    <mergeCell ref="F205:F207"/>
    <mergeCell ref="F208:F211"/>
    <mergeCell ref="F212:F214"/>
    <mergeCell ref="F197:F198"/>
    <mergeCell ref="K197:K214"/>
    <mergeCell ref="L197:L214"/>
    <mergeCell ref="A238:A242"/>
    <mergeCell ref="B238:B242"/>
    <mergeCell ref="D238:D242"/>
    <mergeCell ref="C238:C242"/>
    <mergeCell ref="E238:E242"/>
    <mergeCell ref="F220:F222"/>
    <mergeCell ref="F232:F234"/>
    <mergeCell ref="K232:K237"/>
    <mergeCell ref="L232:L237"/>
    <mergeCell ref="F235:F237"/>
    <mergeCell ref="A232:A237"/>
    <mergeCell ref="B232:B237"/>
    <mergeCell ref="D232:D237"/>
    <mergeCell ref="C232:C237"/>
    <mergeCell ref="E232:E237"/>
    <mergeCell ref="N197:N214"/>
    <mergeCell ref="O197:O214"/>
    <mergeCell ref="N215:N219"/>
    <mergeCell ref="O215:O219"/>
    <mergeCell ref="A224:A230"/>
    <mergeCell ref="B224:B230"/>
    <mergeCell ref="D224:D230"/>
    <mergeCell ref="C224:C230"/>
    <mergeCell ref="E224:E230"/>
    <mergeCell ref="M224:M230"/>
    <mergeCell ref="A220:A222"/>
    <mergeCell ref="B220:B222"/>
    <mergeCell ref="D220:D222"/>
    <mergeCell ref="C220:C222"/>
    <mergeCell ref="M220:M222"/>
    <mergeCell ref="E220:E222"/>
    <mergeCell ref="F224:F226"/>
    <mergeCell ref="O238:O242"/>
    <mergeCell ref="S238:S242"/>
    <mergeCell ref="N243:N248"/>
    <mergeCell ref="O243:O248"/>
    <mergeCell ref="S243:S248"/>
    <mergeCell ref="Q238:Q242"/>
    <mergeCell ref="Q243:Q248"/>
    <mergeCell ref="Q249:Q255"/>
    <mergeCell ref="F269:F274"/>
    <mergeCell ref="K269:K274"/>
    <mergeCell ref="L269:L274"/>
    <mergeCell ref="F263:F267"/>
    <mergeCell ref="K263:K267"/>
    <mergeCell ref="L263:L267"/>
    <mergeCell ref="M263:M267"/>
    <mergeCell ref="N269:N274"/>
    <mergeCell ref="O269:O274"/>
    <mergeCell ref="S269:S274"/>
    <mergeCell ref="P238:P242"/>
    <mergeCell ref="P243:P248"/>
    <mergeCell ref="P249:P255"/>
    <mergeCell ref="F238:F242"/>
    <mergeCell ref="K238:K242"/>
    <mergeCell ref="L238:L242"/>
    <mergeCell ref="P256:P262"/>
    <mergeCell ref="P263:P267"/>
    <mergeCell ref="P269:P274"/>
    <mergeCell ref="K243:K248"/>
    <mergeCell ref="L243:L248"/>
    <mergeCell ref="F246:F248"/>
    <mergeCell ref="A249:A255"/>
    <mergeCell ref="B249:B255"/>
    <mergeCell ref="D249:D255"/>
    <mergeCell ref="C249:C255"/>
    <mergeCell ref="E249:E255"/>
    <mergeCell ref="F256:F259"/>
    <mergeCell ref="K256:K262"/>
    <mergeCell ref="L256:L262"/>
    <mergeCell ref="F260:F262"/>
    <mergeCell ref="F249:F255"/>
    <mergeCell ref="K249:K255"/>
    <mergeCell ref="L249:L255"/>
    <mergeCell ref="A243:A248"/>
    <mergeCell ref="B243:B248"/>
    <mergeCell ref="D243:D248"/>
    <mergeCell ref="C243:C248"/>
    <mergeCell ref="E243:E248"/>
    <mergeCell ref="F243:F245"/>
    <mergeCell ref="A263:A267"/>
    <mergeCell ref="B263:B267"/>
    <mergeCell ref="D263:D267"/>
    <mergeCell ref="C263:C267"/>
    <mergeCell ref="E263:E267"/>
    <mergeCell ref="M269:M274"/>
    <mergeCell ref="L275:L276"/>
    <mergeCell ref="A275:A276"/>
    <mergeCell ref="B275:B276"/>
    <mergeCell ref="D275:D276"/>
    <mergeCell ref="C275:C276"/>
    <mergeCell ref="E275:E276"/>
    <mergeCell ref="M275:M276"/>
    <mergeCell ref="F275:F276"/>
    <mergeCell ref="K275:K276"/>
    <mergeCell ref="P275:P276"/>
    <mergeCell ref="A256:A262"/>
    <mergeCell ref="B256:B262"/>
    <mergeCell ref="D256:D262"/>
    <mergeCell ref="C256:C262"/>
    <mergeCell ref="E256:E262"/>
    <mergeCell ref="A277:A278"/>
    <mergeCell ref="B277:B278"/>
    <mergeCell ref="D277:D278"/>
    <mergeCell ref="C277:C278"/>
    <mergeCell ref="E277:E278"/>
    <mergeCell ref="F279:F280"/>
    <mergeCell ref="K279:K280"/>
    <mergeCell ref="L279:L280"/>
    <mergeCell ref="F277:F278"/>
    <mergeCell ref="K277:K278"/>
    <mergeCell ref="L277:L278"/>
    <mergeCell ref="Q269:Q274"/>
    <mergeCell ref="Q275:Q276"/>
    <mergeCell ref="A269:A274"/>
    <mergeCell ref="B269:B274"/>
    <mergeCell ref="D269:D274"/>
    <mergeCell ref="C269:C274"/>
    <mergeCell ref="E269:E274"/>
    <mergeCell ref="N277:N278"/>
    <mergeCell ref="O277:O278"/>
    <mergeCell ref="A285:A287"/>
    <mergeCell ref="B285:B287"/>
    <mergeCell ref="D285:D287"/>
    <mergeCell ref="C285:C287"/>
    <mergeCell ref="E285:E287"/>
    <mergeCell ref="A281:A284"/>
    <mergeCell ref="B281:B284"/>
    <mergeCell ref="D281:D284"/>
    <mergeCell ref="C281:C284"/>
    <mergeCell ref="E281:E284"/>
    <mergeCell ref="F285:F287"/>
    <mergeCell ref="K285:K287"/>
    <mergeCell ref="L285:L287"/>
    <mergeCell ref="F281:F284"/>
    <mergeCell ref="K281:K284"/>
    <mergeCell ref="L281:L284"/>
    <mergeCell ref="A279:A280"/>
    <mergeCell ref="B279:B280"/>
    <mergeCell ref="D279:D280"/>
    <mergeCell ref="C279:C280"/>
    <mergeCell ref="E279:E280"/>
    <mergeCell ref="N285:N287"/>
    <mergeCell ref="O285:O287"/>
    <mergeCell ref="S285:S287"/>
    <mergeCell ref="Q285:Q287"/>
    <mergeCell ref="P285:P287"/>
    <mergeCell ref="R285:R287"/>
    <mergeCell ref="A292:A294"/>
    <mergeCell ref="B292:B294"/>
    <mergeCell ref="D292:D294"/>
    <mergeCell ref="C292:C294"/>
    <mergeCell ref="E292:E294"/>
    <mergeCell ref="A289:A291"/>
    <mergeCell ref="B289:B291"/>
    <mergeCell ref="D289:D291"/>
    <mergeCell ref="C289:C291"/>
    <mergeCell ref="E289:E291"/>
    <mergeCell ref="M292:M294"/>
    <mergeCell ref="F292:F294"/>
    <mergeCell ref="K292:K294"/>
    <mergeCell ref="L292:L294"/>
    <mergeCell ref="F289:F291"/>
    <mergeCell ref="K289:K291"/>
    <mergeCell ref="L289:L291"/>
    <mergeCell ref="M289:M291"/>
    <mergeCell ref="N289:N291"/>
    <mergeCell ref="O289:O291"/>
    <mergeCell ref="S289:S291"/>
    <mergeCell ref="N292:N294"/>
    <mergeCell ref="O292:O294"/>
    <mergeCell ref="S292:S294"/>
    <mergeCell ref="Q289:Q291"/>
    <mergeCell ref="Q292:Q294"/>
    <mergeCell ref="P289:P291"/>
    <mergeCell ref="P292:P294"/>
    <mergeCell ref="A298:A300"/>
    <mergeCell ref="B298:B300"/>
    <mergeCell ref="D298:D300"/>
    <mergeCell ref="C298:C300"/>
    <mergeCell ref="E298:E300"/>
    <mergeCell ref="A295:A297"/>
    <mergeCell ref="B295:B297"/>
    <mergeCell ref="D295:D297"/>
    <mergeCell ref="C295:C297"/>
    <mergeCell ref="E295:E297"/>
    <mergeCell ref="M298:M300"/>
    <mergeCell ref="F298:F300"/>
    <mergeCell ref="K298:K300"/>
    <mergeCell ref="L298:L300"/>
    <mergeCell ref="F295:F297"/>
    <mergeCell ref="K295:K297"/>
    <mergeCell ref="L295:L297"/>
    <mergeCell ref="M295:M297"/>
    <mergeCell ref="N295:N297"/>
    <mergeCell ref="O295:O297"/>
    <mergeCell ref="B306:B307"/>
    <mergeCell ref="D306:D307"/>
    <mergeCell ref="C306:C307"/>
    <mergeCell ref="E306:E307"/>
    <mergeCell ref="A302:A305"/>
    <mergeCell ref="B302:B305"/>
    <mergeCell ref="D302:D305"/>
    <mergeCell ref="C302:C305"/>
    <mergeCell ref="E302:E305"/>
    <mergeCell ref="M306:M307"/>
    <mergeCell ref="F306:F307"/>
    <mergeCell ref="K306:K307"/>
    <mergeCell ref="S295:S297"/>
    <mergeCell ref="N298:N300"/>
    <mergeCell ref="O298:O300"/>
    <mergeCell ref="S298:S300"/>
    <mergeCell ref="Q295:Q297"/>
    <mergeCell ref="Q298:Q300"/>
    <mergeCell ref="P295:P297"/>
    <mergeCell ref="P298:P300"/>
    <mergeCell ref="F302:F305"/>
    <mergeCell ref="K302:K305"/>
    <mergeCell ref="L302:L305"/>
    <mergeCell ref="M302:M305"/>
    <mergeCell ref="N302:N305"/>
    <mergeCell ref="O302:O305"/>
    <mergeCell ref="S302:S305"/>
    <mergeCell ref="R295:R297"/>
    <mergeCell ref="R298:R300"/>
    <mergeCell ref="Q302:Q305"/>
    <mergeCell ref="S308:S313"/>
    <mergeCell ref="N314:N315"/>
    <mergeCell ref="O314:O315"/>
    <mergeCell ref="S314:S315"/>
    <mergeCell ref="N306:N307"/>
    <mergeCell ref="O306:O307"/>
    <mergeCell ref="S306:S307"/>
    <mergeCell ref="Q308:Q313"/>
    <mergeCell ref="Q314:Q315"/>
    <mergeCell ref="P308:P313"/>
    <mergeCell ref="P314:P315"/>
    <mergeCell ref="R308:R313"/>
    <mergeCell ref="R314:R315"/>
    <mergeCell ref="Q306:Q307"/>
    <mergeCell ref="P302:P305"/>
    <mergeCell ref="R306:R307"/>
    <mergeCell ref="P306:P307"/>
    <mergeCell ref="R302:R305"/>
    <mergeCell ref="A314:A315"/>
    <mergeCell ref="B314:B315"/>
    <mergeCell ref="D314:D315"/>
    <mergeCell ref="F316:F318"/>
    <mergeCell ref="K316:K318"/>
    <mergeCell ref="L316:L318"/>
    <mergeCell ref="Q316:Q318"/>
    <mergeCell ref="Q320:Q321"/>
    <mergeCell ref="R316:R318"/>
    <mergeCell ref="R320:R321"/>
    <mergeCell ref="P316:P318"/>
    <mergeCell ref="P320:P321"/>
    <mergeCell ref="A316:A318"/>
    <mergeCell ref="L306:L307"/>
    <mergeCell ref="F308:F313"/>
    <mergeCell ref="K308:K313"/>
    <mergeCell ref="L308:L313"/>
    <mergeCell ref="M308:M313"/>
    <mergeCell ref="N308:N313"/>
    <mergeCell ref="O308:O313"/>
    <mergeCell ref="C314:C315"/>
    <mergeCell ref="E314:E315"/>
    <mergeCell ref="A308:A313"/>
    <mergeCell ref="B308:B313"/>
    <mergeCell ref="D308:D313"/>
    <mergeCell ref="C308:C313"/>
    <mergeCell ref="E308:E313"/>
    <mergeCell ref="M314:M315"/>
    <mergeCell ref="F314:F315"/>
    <mergeCell ref="K314:K315"/>
    <mergeCell ref="L314:L315"/>
    <mergeCell ref="A306:A307"/>
    <mergeCell ref="C324:C326"/>
    <mergeCell ref="E324:E326"/>
    <mergeCell ref="N316:N318"/>
    <mergeCell ref="O316:O318"/>
    <mergeCell ref="S316:S318"/>
    <mergeCell ref="N320:N321"/>
    <mergeCell ref="O320:O321"/>
    <mergeCell ref="S320:S321"/>
    <mergeCell ref="A322:A323"/>
    <mergeCell ref="B322:B323"/>
    <mergeCell ref="D322:D323"/>
    <mergeCell ref="C322:C323"/>
    <mergeCell ref="E322:E323"/>
    <mergeCell ref="F324:F326"/>
    <mergeCell ref="K324:K326"/>
    <mergeCell ref="L324:L326"/>
    <mergeCell ref="A320:A321"/>
    <mergeCell ref="B320:B321"/>
    <mergeCell ref="D320:D321"/>
    <mergeCell ref="C320:C321"/>
    <mergeCell ref="E320:E321"/>
    <mergeCell ref="A324:A326"/>
    <mergeCell ref="B324:B326"/>
    <mergeCell ref="M327:M328"/>
    <mergeCell ref="N327:N328"/>
    <mergeCell ref="O327:O328"/>
    <mergeCell ref="S327:S328"/>
    <mergeCell ref="N329:N330"/>
    <mergeCell ref="O329:O330"/>
    <mergeCell ref="S329:S330"/>
    <mergeCell ref="Q327:Q328"/>
    <mergeCell ref="Q329:Q330"/>
    <mergeCell ref="R327:R328"/>
    <mergeCell ref="R329:R330"/>
    <mergeCell ref="P327:P328"/>
    <mergeCell ref="P329:P330"/>
    <mergeCell ref="B316:B318"/>
    <mergeCell ref="D316:D318"/>
    <mergeCell ref="C316:C318"/>
    <mergeCell ref="E316:E318"/>
    <mergeCell ref="M320:M321"/>
    <mergeCell ref="F320:F321"/>
    <mergeCell ref="K320:K321"/>
    <mergeCell ref="L320:L321"/>
    <mergeCell ref="F322:F323"/>
    <mergeCell ref="K322:K323"/>
    <mergeCell ref="L322:L323"/>
    <mergeCell ref="M322:M323"/>
    <mergeCell ref="N322:N323"/>
    <mergeCell ref="O322:O323"/>
    <mergeCell ref="S322:S323"/>
    <mergeCell ref="N324:N326"/>
    <mergeCell ref="O324:O326"/>
    <mergeCell ref="S324:S326"/>
    <mergeCell ref="D324:D326"/>
    <mergeCell ref="A329:A330"/>
    <mergeCell ref="B329:B330"/>
    <mergeCell ref="D329:D330"/>
    <mergeCell ref="C329:C330"/>
    <mergeCell ref="E329:E330"/>
    <mergeCell ref="A327:A328"/>
    <mergeCell ref="B327:B328"/>
    <mergeCell ref="D327:D328"/>
    <mergeCell ref="C327:C328"/>
    <mergeCell ref="E327:E328"/>
    <mergeCell ref="F329:F330"/>
    <mergeCell ref="F331:F333"/>
    <mergeCell ref="K331:K333"/>
    <mergeCell ref="L331:L333"/>
    <mergeCell ref="A331:A333"/>
    <mergeCell ref="B331:B333"/>
    <mergeCell ref="D331:D333"/>
    <mergeCell ref="C331:C333"/>
    <mergeCell ref="E331:E333"/>
    <mergeCell ref="F327:F328"/>
    <mergeCell ref="K329:K330"/>
    <mergeCell ref="L329:L330"/>
    <mergeCell ref="K327:K328"/>
    <mergeCell ref="L327:L328"/>
    <mergeCell ref="M331:M333"/>
    <mergeCell ref="M329:M330"/>
    <mergeCell ref="M324:M326"/>
    <mergeCell ref="M316:M318"/>
    <mergeCell ref="M285:M287"/>
    <mergeCell ref="M281:M284"/>
    <mergeCell ref="M279:M280"/>
    <mergeCell ref="M277:M278"/>
    <mergeCell ref="M256:M262"/>
    <mergeCell ref="M249:M255"/>
    <mergeCell ref="M243:M248"/>
    <mergeCell ref="N238:N242"/>
    <mergeCell ref="M238:M242"/>
    <mergeCell ref="S232:S237"/>
    <mergeCell ref="R232:R237"/>
    <mergeCell ref="Q232:Q237"/>
    <mergeCell ref="P232:P237"/>
    <mergeCell ref="O232:O237"/>
    <mergeCell ref="N232:N237"/>
    <mergeCell ref="M232:M237"/>
    <mergeCell ref="N331:N333"/>
    <mergeCell ref="O331:O333"/>
    <mergeCell ref="S331:S333"/>
    <mergeCell ref="Q331:Q333"/>
    <mergeCell ref="P331:P333"/>
    <mergeCell ref="R331:R333"/>
    <mergeCell ref="Q322:Q323"/>
    <mergeCell ref="Q324:Q326"/>
    <mergeCell ref="P322:P323"/>
    <mergeCell ref="P324:P326"/>
    <mergeCell ref="R322:R323"/>
    <mergeCell ref="R324:R326"/>
    <mergeCell ref="S224:S230"/>
    <mergeCell ref="O224:O230"/>
    <mergeCell ref="N224:N230"/>
    <mergeCell ref="S220:S222"/>
    <mergeCell ref="O220:O222"/>
    <mergeCell ref="N220:N222"/>
    <mergeCell ref="M215:M219"/>
    <mergeCell ref="M197:M214"/>
    <mergeCell ref="O185:O195"/>
    <mergeCell ref="N185:N195"/>
    <mergeCell ref="M185:M195"/>
    <mergeCell ref="N175:N177"/>
    <mergeCell ref="M175:M177"/>
    <mergeCell ref="S173:S174"/>
    <mergeCell ref="O173:O174"/>
    <mergeCell ref="N173:N174"/>
    <mergeCell ref="M173:M174"/>
    <mergeCell ref="S197:S214"/>
    <mergeCell ref="Q197:Q214"/>
    <mergeCell ref="P197:P214"/>
    <mergeCell ref="R197:R214"/>
    <mergeCell ref="S215:S219"/>
    <mergeCell ref="S185:S195"/>
    <mergeCell ref="Q185:Q195"/>
    <mergeCell ref="P185:P195"/>
    <mergeCell ref="R185:R195"/>
    <mergeCell ref="S175:S177"/>
    <mergeCell ref="Q171:Q172"/>
    <mergeCell ref="R166:R170"/>
    <mergeCell ref="Q166:Q170"/>
    <mergeCell ref="O151:O153"/>
    <mergeCell ref="N151:N153"/>
    <mergeCell ref="M151:M153"/>
    <mergeCell ref="M148:M149"/>
    <mergeCell ref="M146:M147"/>
    <mergeCell ref="S143:S145"/>
    <mergeCell ref="R143:R145"/>
    <mergeCell ref="Q143:Q145"/>
    <mergeCell ref="P143:P145"/>
    <mergeCell ref="O143:O145"/>
    <mergeCell ref="N143:N145"/>
    <mergeCell ref="M143:M145"/>
    <mergeCell ref="S140:S142"/>
    <mergeCell ref="R140:R142"/>
    <mergeCell ref="Q140:Q142"/>
    <mergeCell ref="N140:N142"/>
    <mergeCell ref="M140:M142"/>
    <mergeCell ref="O162:O165"/>
    <mergeCell ref="S162:S165"/>
    <mergeCell ref="Q156:Q161"/>
    <mergeCell ref="Q162:Q165"/>
    <mergeCell ref="R156:R161"/>
    <mergeCell ref="R162:R165"/>
    <mergeCell ref="N166:N170"/>
    <mergeCell ref="O166:O170"/>
    <mergeCell ref="S166:S170"/>
    <mergeCell ref="N171:N172"/>
    <mergeCell ref="O171:O172"/>
    <mergeCell ref="S171:S172"/>
    <mergeCell ref="Q133:Q139"/>
    <mergeCell ref="O133:O139"/>
    <mergeCell ref="N133:N139"/>
    <mergeCell ref="Q129:Q132"/>
    <mergeCell ref="O129:O132"/>
    <mergeCell ref="N129:N132"/>
    <mergeCell ref="M129:M132"/>
    <mergeCell ref="M126:M128"/>
    <mergeCell ref="M122:M125"/>
    <mergeCell ref="M113:M120"/>
    <mergeCell ref="M97:M102"/>
    <mergeCell ref="M95:M96"/>
    <mergeCell ref="M92:M94"/>
    <mergeCell ref="M88:M91"/>
    <mergeCell ref="P81:P87"/>
    <mergeCell ref="M81:M87"/>
    <mergeCell ref="P76:P79"/>
    <mergeCell ref="M76:M79"/>
    <mergeCell ref="O95:O96"/>
    <mergeCell ref="N92:N94"/>
    <mergeCell ref="O92:O94"/>
    <mergeCell ref="N76:N79"/>
    <mergeCell ref="O76:O79"/>
    <mergeCell ref="S4:S8"/>
    <mergeCell ref="R4:R8"/>
    <mergeCell ref="Q4:Q8"/>
    <mergeCell ref="P4:P8"/>
    <mergeCell ref="O4:O8"/>
    <mergeCell ref="N4:N8"/>
    <mergeCell ref="M4:M8"/>
    <mergeCell ref="M36:M43"/>
    <mergeCell ref="M32:M34"/>
    <mergeCell ref="S20:S26"/>
    <mergeCell ref="R20:R26"/>
    <mergeCell ref="Q20:Q26"/>
    <mergeCell ref="P20:P26"/>
    <mergeCell ref="O20:O26"/>
    <mergeCell ref="N20:N26"/>
    <mergeCell ref="M20:M26"/>
    <mergeCell ref="S14:S18"/>
    <mergeCell ref="R14:R18"/>
    <mergeCell ref="Q14:Q18"/>
    <mergeCell ref="P14:P18"/>
    <mergeCell ref="O14:O18"/>
    <mergeCell ref="N14:N18"/>
    <mergeCell ref="M14:M18"/>
    <mergeCell ref="S9:S13"/>
    <mergeCell ref="R9:R13"/>
    <mergeCell ref="Q9:Q13"/>
    <mergeCell ref="P9:P13"/>
    <mergeCell ref="O9:O13"/>
    <mergeCell ref="N9:N13"/>
    <mergeCell ref="M9:M13"/>
    <mergeCell ref="N36:N43"/>
    <mergeCell ref="O36:O43"/>
    <mergeCell ref="S47:S52"/>
    <mergeCell ref="O47:O52"/>
    <mergeCell ref="N47:N52"/>
    <mergeCell ref="M47:M52"/>
    <mergeCell ref="S44:S46"/>
    <mergeCell ref="R44:R46"/>
    <mergeCell ref="O44:O46"/>
    <mergeCell ref="N44:N46"/>
    <mergeCell ref="M44:M46"/>
    <mergeCell ref="Q44:Q46"/>
    <mergeCell ref="Q47:Q52"/>
    <mergeCell ref="P44:P46"/>
    <mergeCell ref="P47:P52"/>
    <mergeCell ref="R47:R52"/>
  </mergeCells>
  <conditionalFormatting sqref="R4:R333">
    <cfRule type="containsText" dxfId="4" priority="6" operator="containsText" text="Subestimado">
      <formula>NOT(ISERROR(SEARCH("Subestimado",R4)))</formula>
    </cfRule>
    <cfRule type="containsText" dxfId="3" priority="7" operator="containsText" text="CRÍTICO">
      <formula>NOT(ISERROR(SEARCH("CRÍTICO",R4)))</formula>
    </cfRule>
    <cfRule type="containsText" dxfId="2" priority="8" operator="containsText" text="RIESGO">
      <formula>NOT(ISERROR(SEARCH("RIESGO",R4)))</formula>
    </cfRule>
    <cfRule type="containsText" dxfId="1" priority="9" operator="containsText" text="ADECUADO">
      <formula>NOT(ISERROR(SEARCH("ADECUADO",R4)))</formula>
    </cfRule>
    <cfRule type="containsText" dxfId="0" priority="10" operator="containsText" text="ÓPTIMO">
      <formula>NOT(ISERROR(SEARCH("ÓPTIMO",R4)))</formula>
    </cfRule>
  </conditionalFormatting>
  <dataValidations count="1">
    <dataValidation type="list" allowBlank="1" showInputMessage="1" showErrorMessage="1" sqref="R4:R333" xr:uid="{00000000-0002-0000-0B00-000000000000}">
      <formula1>"Subestimado,Óptimo,Adecuado,Riesgo,Crítico,No Aplica"</formula1>
    </dataValidation>
  </dataValidations>
  <printOptions horizontalCentered="1"/>
  <pageMargins left="0.25" right="0.25" top="0.75" bottom="0.75" header="0.3" footer="0.3"/>
  <pageSetup paperSize="5" scale="33" fitToHeight="0" orientation="landscape" r:id="rId4"/>
  <headerFooter scaleWithDoc="0">
    <oddFooter>&amp;C&amp;G&amp;RDPE-FT-004. V1. Página &amp;P de &amp;N</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Convenciones de color</vt:lpstr>
      <vt:lpstr>Seguimiento Plan de Acción TR 1</vt:lpstr>
      <vt:lpstr>'Seguimiento Plan de Acción TR 1'!Área_de_impresión</vt:lpstr>
      <vt:lpstr>'Seguimiento Plan de Acción TR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MEMORIA ARTE</dc:creator>
  <cp:lastModifiedBy>Yina Alejandra Fonseca Gomez</cp:lastModifiedBy>
  <cp:lastPrinted>2024-12-06T14:57:32Z</cp:lastPrinted>
  <dcterms:created xsi:type="dcterms:W3CDTF">2013-04-24T15:29:07Z</dcterms:created>
  <dcterms:modified xsi:type="dcterms:W3CDTF">2024-12-09T15:53:20Z</dcterms:modified>
</cp:coreProperties>
</file>